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案件管理表" sheetId="1" state="visible" r:id="rId1"/>
    <sheet xmlns:r="http://schemas.openxmlformats.org/officeDocument/2006/relationships" name="集計" sheetId="2" state="visible" r:id="rId2"/>
  </sheets>
  <definedNames>
    <definedName name="_xlnm.Print_Area" localSheetId="0">'案件管理表'!$A$1:$L$54</definedName>
    <definedName name="_xlnm.Print_Area" localSheetId="1">'集計'!$A$1:$H$21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&quot;年&quot;m&quot;月&quot;"/>
    <numFmt numFmtId="166" formatCode="m/d"/>
  </numFmts>
  <fonts count="9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sz val="8.5"/>
    </font>
    <font>
      <name val="游ゴシック"/>
      <b val="1"/>
      <sz val="9"/>
    </font>
    <font>
      <name val="游ゴシック"/>
      <sz val="9"/>
    </font>
    <font>
      <name val="游ゴシック"/>
      <b val="1"/>
      <sz val="9.5"/>
    </font>
    <font>
      <name val="游ゴシック"/>
      <b val="1"/>
      <sz val="10"/>
    </font>
    <font>
      <name val="游ゴシック"/>
      <sz val="10"/>
    </font>
    <font>
      <name val="游ゴシック"/>
      <b val="1"/>
      <sz val="10.5"/>
    </font>
  </fonts>
  <fills count="6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center" vertical="center" shrinkToFit="1"/>
    </xf>
    <xf numFmtId="0" fontId="4" fillId="3" borderId="1" applyAlignment="1" pivotButton="0" quotePrefix="0" xfId="0">
      <alignment horizontal="left" vertical="center" shrinkToFit="1"/>
    </xf>
    <xf numFmtId="0" fontId="4" fillId="3" borderId="1" applyAlignment="1" pivotButton="0" quotePrefix="0" xfId="0">
      <alignment horizontal="center" vertical="center" shrinkToFit="1"/>
    </xf>
    <xf numFmtId="3" fontId="4" fillId="3" borderId="1" applyAlignment="1" pivotButton="0" quotePrefix="0" xfId="0">
      <alignment horizontal="right" vertical="center" shrinkToFit="1"/>
    </xf>
    <xf numFmtId="3" fontId="5" fillId="4" borderId="1" applyAlignment="1" pivotButton="0" quotePrefix="0" xfId="0">
      <alignment horizontal="right" vertical="center" shrinkToFit="1"/>
    </xf>
    <xf numFmtId="165" fontId="4" fillId="3" borderId="1" applyAlignment="1" pivotButton="0" quotePrefix="0" xfId="0">
      <alignment horizontal="center" vertical="center" shrinkToFit="1"/>
    </xf>
    <xf numFmtId="166" fontId="4" fillId="3" borderId="1" applyAlignment="1" pivotButton="0" quotePrefix="0" xfId="0">
      <alignment horizontal="center" vertical="center" shrinkToFit="1"/>
    </xf>
    <xf numFmtId="0" fontId="6" fillId="2" borderId="1" applyAlignment="1" pivotButton="0" quotePrefix="0" xfId="0">
      <alignment horizontal="center" vertical="center" shrinkToFit="1"/>
    </xf>
    <xf numFmtId="0" fontId="7" fillId="0" borderId="1" applyAlignment="1" pivotButton="0" quotePrefix="0" xfId="0">
      <alignment horizontal="left" vertical="center" shrinkToFit="1"/>
    </xf>
    <xf numFmtId="0" fontId="7" fillId="0" borderId="1" applyAlignment="1" pivotButton="0" quotePrefix="0" xfId="0">
      <alignment horizontal="center" vertical="center" shrinkToFit="1"/>
    </xf>
    <xf numFmtId="3" fontId="7" fillId="0" borderId="1" applyAlignment="1" pivotButton="0" quotePrefix="0" xfId="0">
      <alignment horizontal="right" vertical="center" shrinkToFit="1"/>
    </xf>
    <xf numFmtId="0" fontId="7" fillId="3" borderId="1" applyAlignment="1" pivotButton="0" quotePrefix="0" xfId="0">
      <alignment horizontal="left" vertical="center" shrinkToFit="1"/>
    </xf>
    <xf numFmtId="0" fontId="6" fillId="5" borderId="1" applyAlignment="1" pivotButton="0" quotePrefix="0" xfId="0">
      <alignment horizontal="left" vertical="center" shrinkToFit="1"/>
    </xf>
    <xf numFmtId="0" fontId="6" fillId="5" borderId="1" applyAlignment="1" pivotButton="0" quotePrefix="0" xfId="0">
      <alignment horizontal="center" vertical="center" shrinkToFit="1"/>
    </xf>
    <xf numFmtId="3" fontId="6" fillId="5" borderId="1" applyAlignment="1" pivotButton="0" quotePrefix="0" xfId="0">
      <alignment horizontal="right" vertical="center" shrinkToFit="1"/>
    </xf>
    <xf numFmtId="0" fontId="6" fillId="4" borderId="1" applyAlignment="1" pivotButton="0" quotePrefix="0" xfId="0">
      <alignment horizontal="left" vertical="center" shrinkToFit="1"/>
    </xf>
    <xf numFmtId="9" fontId="6" fillId="4" borderId="1" applyAlignment="1" pivotButton="0" quotePrefix="0" xfId="0">
      <alignment horizontal="center" vertical="center" shrinkToFit="1"/>
    </xf>
    <xf numFmtId="0" fontId="0" fillId="0" borderId="1" pivotButton="0" quotePrefix="0" xfId="0"/>
    <xf numFmtId="0" fontId="8" fillId="0" borderId="0" pivotButton="0" quotePrefix="0" xfId="0"/>
    <xf numFmtId="165" fontId="7" fillId="0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dxfs count="3">
    <dxf>
      <font>
        <color rgb="00A6A6A6"/>
      </font>
    </dxf>
    <dxf>
      <fill>
        <patternFill patternType="solid">
          <fgColor rgb="00E2EFDA"/>
          <bgColor rgb="00E2EFDA"/>
        </patternFill>
      </fill>
    </dxf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16" customWidth="1" min="3" max="3"/>
    <col width="8" customWidth="1" min="4" max="4"/>
    <col width="9" customWidth="1" min="5" max="5"/>
    <col width="6" customWidth="1" min="6" max="6"/>
    <col width="12" customWidth="1" min="7" max="7"/>
    <col width="11" customWidth="1" min="8" max="8"/>
    <col width="10" customWidth="1" min="9" max="9"/>
    <col width="22" customWidth="1" min="10" max="10"/>
    <col width="10" customWidth="1" min="11" max="11"/>
    <col width="18" customWidth="1" min="12" max="12"/>
  </cols>
  <sheetData>
    <row r="1">
      <c r="A1" s="1" t="inlineStr">
        <is>
          <t>案件管理表</t>
        </is>
      </c>
    </row>
    <row r="2">
      <c r="A2" s="2" t="inlineStr">
        <is>
          <t>確度は A(90%)・B(60%)・C(30%)・D(10%)。加重金額=見込み金額×確度(受注は100%、失注は0%)。期限を過ぎた案件は赤、受注は緑、失注は灰色で表示します。</t>
        </is>
      </c>
    </row>
    <row r="4" ht="22" customHeight="1">
      <c r="A4" s="3" t="inlineStr">
        <is>
          <t>No.</t>
        </is>
      </c>
      <c r="B4" s="3" t="inlineStr">
        <is>
          <t>案件名</t>
        </is>
      </c>
      <c r="C4" s="3" t="inlineStr">
        <is>
          <t>顧客</t>
        </is>
      </c>
      <c r="D4" s="3" t="inlineStr">
        <is>
          <t>担当</t>
        </is>
      </c>
      <c r="E4" s="3" t="inlineStr">
        <is>
          <t>状況</t>
        </is>
      </c>
      <c r="F4" s="3" t="inlineStr">
        <is>
          <t>確度</t>
        </is>
      </c>
      <c r="G4" s="3" t="inlineStr">
        <is>
          <t>見込み金額</t>
        </is>
      </c>
      <c r="H4" s="3" t="inlineStr">
        <is>
          <t>加重金額</t>
        </is>
      </c>
      <c r="I4" s="3" t="inlineStr">
        <is>
          <t>受注予定月</t>
        </is>
      </c>
      <c r="J4" s="3" t="inlineStr">
        <is>
          <t>次のアクション</t>
        </is>
      </c>
      <c r="K4" s="3" t="inlineStr">
        <is>
          <t>期限</t>
        </is>
      </c>
      <c r="L4" s="3" t="inlineStr">
        <is>
          <t>メモ</t>
        </is>
      </c>
    </row>
    <row r="5" ht="17" customHeight="1">
      <c r="A5" s="4" t="n">
        <v>1</v>
      </c>
      <c r="B5" s="5" t="inlineStr">
        <is>
          <t>会議室の家具の入れ替え</t>
        </is>
      </c>
      <c r="C5" s="5" t="inlineStr">
        <is>
          <t>株式会社○○商事</t>
        </is>
      </c>
      <c r="D5" s="6" t="inlineStr">
        <is>
          <t>佐藤</t>
        </is>
      </c>
      <c r="E5" s="6" t="inlineStr">
        <is>
          <t>見積提出</t>
        </is>
      </c>
      <c r="F5" s="6" t="inlineStr">
        <is>
          <t>A</t>
        </is>
      </c>
      <c r="G5" s="7" t="n">
        <v>850000</v>
      </c>
      <c r="H5" s="8">
        <f>IF(G5="","",ROUND(G5*IF(E5="受注",1,IF(E5="失注",0,IFERROR(LOOKUP(F5,{"A","B","C","D"},{0.9,0.6,0.3,0.1}),0))),0))</f>
        <v/>
      </c>
      <c r="I5" s="9" t="n">
        <v>46327</v>
      </c>
      <c r="J5" s="5" t="inlineStr">
        <is>
          <t>見積の返事を確認</t>
        </is>
      </c>
      <c r="K5" s="10" t="n">
        <v>46323</v>
      </c>
      <c r="L5" s="5" t="inlineStr"/>
    </row>
    <row r="6" ht="17" customHeight="1">
      <c r="A6" s="4" t="n">
        <v>2</v>
      </c>
      <c r="B6" s="5" t="inlineStr">
        <is>
          <t>複合機のリース更新</t>
        </is>
      </c>
      <c r="C6" s="5" t="inlineStr">
        <is>
          <t>△△工業株式会社</t>
        </is>
      </c>
      <c r="D6" s="6" t="inlineStr">
        <is>
          <t>田中</t>
        </is>
      </c>
      <c r="E6" s="6" t="inlineStr">
        <is>
          <t>提案中</t>
        </is>
      </c>
      <c r="F6" s="6" t="inlineStr">
        <is>
          <t>B</t>
        </is>
      </c>
      <c r="G6" s="7" t="n">
        <v>420000</v>
      </c>
      <c r="H6" s="8">
        <f>IF(G6="","",ROUND(G6*IF(E6="受注",1,IF(E6="失注",0,IFERROR(LOOKUP(F6,{"A","B","C","D"},{0.9,0.6,0.3,0.1}),0))),0))</f>
        <v/>
      </c>
      <c r="I6" s="9" t="n">
        <v>46357</v>
      </c>
      <c r="J6" s="5" t="inlineStr">
        <is>
          <t>比較資料を送る</t>
        </is>
      </c>
      <c r="K6" s="10" t="n">
        <v>46315</v>
      </c>
      <c r="L6" s="5" t="inlineStr">
        <is>
          <t>他社と比較中</t>
        </is>
      </c>
    </row>
    <row r="7" ht="17" customHeight="1">
      <c r="A7" s="4" t="n">
        <v>3</v>
      </c>
      <c r="B7" s="5" t="inlineStr">
        <is>
          <t>事務用品の定期購入</t>
        </is>
      </c>
      <c r="C7" s="5" t="inlineStr">
        <is>
          <t>□□デザイン</t>
        </is>
      </c>
      <c r="D7" s="6" t="inlineStr">
        <is>
          <t>佐藤</t>
        </is>
      </c>
      <c r="E7" s="6" t="inlineStr">
        <is>
          <t>見込み</t>
        </is>
      </c>
      <c r="F7" s="6" t="inlineStr">
        <is>
          <t>C</t>
        </is>
      </c>
      <c r="G7" s="7" t="n">
        <v>180000</v>
      </c>
      <c r="H7" s="8">
        <f>IF(G7="","",ROUND(G7*IF(E7="受注",1,IF(E7="失注",0,IFERROR(LOOKUP(F7,{"A","B","C","D"},{0.9,0.6,0.3,0.1}),0))),0))</f>
        <v/>
      </c>
      <c r="I7" s="9" t="n">
        <v>46388</v>
      </c>
      <c r="J7" s="5" t="inlineStr">
        <is>
          <t>訪問のアポを取る</t>
        </is>
      </c>
      <c r="K7" s="10" t="n">
        <v>46336</v>
      </c>
      <c r="L7" s="5" t="inlineStr"/>
    </row>
    <row r="8" ht="17" customHeight="1">
      <c r="A8" s="4" t="n">
        <v>4</v>
      </c>
      <c r="B8" s="5" t="inlineStr">
        <is>
          <t>倉庫の棚の増設</t>
        </is>
      </c>
      <c r="C8" s="5" t="inlineStr">
        <is>
          <t>株式会社◇◇</t>
        </is>
      </c>
      <c r="D8" s="6" t="inlineStr">
        <is>
          <t>田中</t>
        </is>
      </c>
      <c r="E8" s="6" t="inlineStr">
        <is>
          <t>受注</t>
        </is>
      </c>
      <c r="F8" s="6" t="inlineStr">
        <is>
          <t>A</t>
        </is>
      </c>
      <c r="G8" s="7" t="n">
        <v>1200000</v>
      </c>
      <c r="H8" s="8">
        <f>IF(G8="","",ROUND(G8*IF(E8="受注",1,IF(E8="失注",0,IFERROR(LOOKUP(F8,{"A","B","C","D"},{0.9,0.6,0.3,0.1}),0))),0))</f>
        <v/>
      </c>
      <c r="I8" s="9" t="n">
        <v>46296</v>
      </c>
      <c r="J8" s="5" t="inlineStr">
        <is>
          <t>納品日の調整</t>
        </is>
      </c>
      <c r="K8" s="10" t="n">
        <v>46341</v>
      </c>
      <c r="L8" s="5" t="inlineStr"/>
    </row>
    <row r="9" ht="17" customHeight="1">
      <c r="A9" s="4" t="n">
        <v>5</v>
      </c>
      <c r="B9" s="5" t="inlineStr">
        <is>
          <t>ロッカーの購入</t>
        </is>
      </c>
      <c r="C9" s="5" t="inlineStr">
        <is>
          <t>○○クリニック</t>
        </is>
      </c>
      <c r="D9" s="6" t="inlineStr">
        <is>
          <t>鈴木</t>
        </is>
      </c>
      <c r="E9" s="6" t="inlineStr">
        <is>
          <t>失注</t>
        </is>
      </c>
      <c r="F9" s="6" t="inlineStr">
        <is>
          <t>C</t>
        </is>
      </c>
      <c r="G9" s="7" t="n">
        <v>300000</v>
      </c>
      <c r="H9" s="8">
        <f>IF(G9="","",ROUND(G9*IF(E9="受注",1,IF(E9="失注",0,IFERROR(LOOKUP(F9,{"A","B","C","D"},{0.9,0.6,0.3,0.1}),0))),0))</f>
        <v/>
      </c>
      <c r="I9" s="9" t="n">
        <v>46266</v>
      </c>
      <c r="J9" s="5" t="inlineStr"/>
      <c r="K9" s="10" t="n"/>
      <c r="L9" s="5" t="inlineStr">
        <is>
          <t>価格で他社に決定</t>
        </is>
      </c>
    </row>
    <row r="10" ht="17" customHeight="1">
      <c r="A10" s="4" t="n">
        <v>6</v>
      </c>
      <c r="B10" s="5" t="n"/>
      <c r="C10" s="5" t="n"/>
      <c r="D10" s="6" t="n"/>
      <c r="E10" s="6" t="n"/>
      <c r="F10" s="6" t="n"/>
      <c r="G10" s="7" t="n"/>
      <c r="H10" s="8">
        <f>IF(G10="","",ROUND(G10*IF(E10="受注",1,IF(E10="失注",0,IFERROR(LOOKUP(F10,{"A","B","C","D"},{0.9,0.6,0.3,0.1}),0))),0))</f>
        <v/>
      </c>
      <c r="I10" s="9" t="n"/>
      <c r="J10" s="5" t="n"/>
      <c r="K10" s="10" t="n"/>
      <c r="L10" s="5" t="n"/>
    </row>
    <row r="11" ht="17" customHeight="1">
      <c r="A11" s="4" t="n">
        <v>7</v>
      </c>
      <c r="B11" s="5" t="n"/>
      <c r="C11" s="5" t="n"/>
      <c r="D11" s="6" t="n"/>
      <c r="E11" s="6" t="n"/>
      <c r="F11" s="6" t="n"/>
      <c r="G11" s="7" t="n"/>
      <c r="H11" s="8">
        <f>IF(G11="","",ROUND(G11*IF(E11="受注",1,IF(E11="失注",0,IFERROR(LOOKUP(F11,{"A","B","C","D"},{0.9,0.6,0.3,0.1}),0))),0))</f>
        <v/>
      </c>
      <c r="I11" s="9" t="n"/>
      <c r="J11" s="5" t="n"/>
      <c r="K11" s="10" t="n"/>
      <c r="L11" s="5" t="n"/>
    </row>
    <row r="12" ht="17" customHeight="1">
      <c r="A12" s="4" t="n">
        <v>8</v>
      </c>
      <c r="B12" s="5" t="n"/>
      <c r="C12" s="5" t="n"/>
      <c r="D12" s="6" t="n"/>
      <c r="E12" s="6" t="n"/>
      <c r="F12" s="6" t="n"/>
      <c r="G12" s="7" t="n"/>
      <c r="H12" s="8">
        <f>IF(G12="","",ROUND(G12*IF(E12="受注",1,IF(E12="失注",0,IFERROR(LOOKUP(F12,{"A","B","C","D"},{0.9,0.6,0.3,0.1}),0))),0))</f>
        <v/>
      </c>
      <c r="I12" s="9" t="n"/>
      <c r="J12" s="5" t="n"/>
      <c r="K12" s="10" t="n"/>
      <c r="L12" s="5" t="n"/>
    </row>
    <row r="13" ht="17" customHeight="1">
      <c r="A13" s="4" t="n">
        <v>9</v>
      </c>
      <c r="B13" s="5" t="n"/>
      <c r="C13" s="5" t="n"/>
      <c r="D13" s="6" t="n"/>
      <c r="E13" s="6" t="n"/>
      <c r="F13" s="6" t="n"/>
      <c r="G13" s="7" t="n"/>
      <c r="H13" s="8">
        <f>IF(G13="","",ROUND(G13*IF(E13="受注",1,IF(E13="失注",0,IFERROR(LOOKUP(F13,{"A","B","C","D"},{0.9,0.6,0.3,0.1}),0))),0))</f>
        <v/>
      </c>
      <c r="I13" s="9" t="n"/>
      <c r="J13" s="5" t="n"/>
      <c r="K13" s="10" t="n"/>
      <c r="L13" s="5" t="n"/>
    </row>
    <row r="14" ht="17" customHeight="1">
      <c r="A14" s="4" t="n">
        <v>10</v>
      </c>
      <c r="B14" s="5" t="n"/>
      <c r="C14" s="5" t="n"/>
      <c r="D14" s="6" t="n"/>
      <c r="E14" s="6" t="n"/>
      <c r="F14" s="6" t="n"/>
      <c r="G14" s="7" t="n"/>
      <c r="H14" s="8">
        <f>IF(G14="","",ROUND(G14*IF(E14="受注",1,IF(E14="失注",0,IFERROR(LOOKUP(F14,{"A","B","C","D"},{0.9,0.6,0.3,0.1}),0))),0))</f>
        <v/>
      </c>
      <c r="I14" s="9" t="n"/>
      <c r="J14" s="5" t="n"/>
      <c r="K14" s="10" t="n"/>
      <c r="L14" s="5" t="n"/>
    </row>
    <row r="15" ht="17" customHeight="1">
      <c r="A15" s="4" t="n">
        <v>11</v>
      </c>
      <c r="B15" s="5" t="n"/>
      <c r="C15" s="5" t="n"/>
      <c r="D15" s="6" t="n"/>
      <c r="E15" s="6" t="n"/>
      <c r="F15" s="6" t="n"/>
      <c r="G15" s="7" t="n"/>
      <c r="H15" s="8">
        <f>IF(G15="","",ROUND(G15*IF(E15="受注",1,IF(E15="失注",0,IFERROR(LOOKUP(F15,{"A","B","C","D"},{0.9,0.6,0.3,0.1}),0))),0))</f>
        <v/>
      </c>
      <c r="I15" s="9" t="n"/>
      <c r="J15" s="5" t="n"/>
      <c r="K15" s="10" t="n"/>
      <c r="L15" s="5" t="n"/>
    </row>
    <row r="16" ht="17" customHeight="1">
      <c r="A16" s="4" t="n">
        <v>12</v>
      </c>
      <c r="B16" s="5" t="n"/>
      <c r="C16" s="5" t="n"/>
      <c r="D16" s="6" t="n"/>
      <c r="E16" s="6" t="n"/>
      <c r="F16" s="6" t="n"/>
      <c r="G16" s="7" t="n"/>
      <c r="H16" s="8">
        <f>IF(G16="","",ROUND(G16*IF(E16="受注",1,IF(E16="失注",0,IFERROR(LOOKUP(F16,{"A","B","C","D"},{0.9,0.6,0.3,0.1}),0))),0))</f>
        <v/>
      </c>
      <c r="I16" s="9" t="n"/>
      <c r="J16" s="5" t="n"/>
      <c r="K16" s="10" t="n"/>
      <c r="L16" s="5" t="n"/>
    </row>
    <row r="17" ht="17" customHeight="1">
      <c r="A17" s="4" t="n">
        <v>13</v>
      </c>
      <c r="B17" s="5" t="n"/>
      <c r="C17" s="5" t="n"/>
      <c r="D17" s="6" t="n"/>
      <c r="E17" s="6" t="n"/>
      <c r="F17" s="6" t="n"/>
      <c r="G17" s="7" t="n"/>
      <c r="H17" s="8">
        <f>IF(G17="","",ROUND(G17*IF(E17="受注",1,IF(E17="失注",0,IFERROR(LOOKUP(F17,{"A","B","C","D"},{0.9,0.6,0.3,0.1}),0))),0))</f>
        <v/>
      </c>
      <c r="I17" s="9" t="n"/>
      <c r="J17" s="5" t="n"/>
      <c r="K17" s="10" t="n"/>
      <c r="L17" s="5" t="n"/>
    </row>
    <row r="18" ht="17" customHeight="1">
      <c r="A18" s="4" t="n">
        <v>14</v>
      </c>
      <c r="B18" s="5" t="n"/>
      <c r="C18" s="5" t="n"/>
      <c r="D18" s="6" t="n"/>
      <c r="E18" s="6" t="n"/>
      <c r="F18" s="6" t="n"/>
      <c r="G18" s="7" t="n"/>
      <c r="H18" s="8">
        <f>IF(G18="","",ROUND(G18*IF(E18="受注",1,IF(E18="失注",0,IFERROR(LOOKUP(F18,{"A","B","C","D"},{0.9,0.6,0.3,0.1}),0))),0))</f>
        <v/>
      </c>
      <c r="I18" s="9" t="n"/>
      <c r="J18" s="5" t="n"/>
      <c r="K18" s="10" t="n"/>
      <c r="L18" s="5" t="n"/>
    </row>
    <row r="19" ht="17" customHeight="1">
      <c r="A19" s="4" t="n">
        <v>15</v>
      </c>
      <c r="B19" s="5" t="n"/>
      <c r="C19" s="5" t="n"/>
      <c r="D19" s="6" t="n"/>
      <c r="E19" s="6" t="n"/>
      <c r="F19" s="6" t="n"/>
      <c r="G19" s="7" t="n"/>
      <c r="H19" s="8">
        <f>IF(G19="","",ROUND(G19*IF(E19="受注",1,IF(E19="失注",0,IFERROR(LOOKUP(F19,{"A","B","C","D"},{0.9,0.6,0.3,0.1}),0))),0))</f>
        <v/>
      </c>
      <c r="I19" s="9" t="n"/>
      <c r="J19" s="5" t="n"/>
      <c r="K19" s="10" t="n"/>
      <c r="L19" s="5" t="n"/>
    </row>
    <row r="20" ht="17" customHeight="1">
      <c r="A20" s="4" t="n">
        <v>16</v>
      </c>
      <c r="B20" s="5" t="n"/>
      <c r="C20" s="5" t="n"/>
      <c r="D20" s="6" t="n"/>
      <c r="E20" s="6" t="n"/>
      <c r="F20" s="6" t="n"/>
      <c r="G20" s="7" t="n"/>
      <c r="H20" s="8">
        <f>IF(G20="","",ROUND(G20*IF(E20="受注",1,IF(E20="失注",0,IFERROR(LOOKUP(F20,{"A","B","C","D"},{0.9,0.6,0.3,0.1}),0))),0))</f>
        <v/>
      </c>
      <c r="I20" s="9" t="n"/>
      <c r="J20" s="5" t="n"/>
      <c r="K20" s="10" t="n"/>
      <c r="L20" s="5" t="n"/>
    </row>
    <row r="21" ht="17" customHeight="1">
      <c r="A21" s="4" t="n">
        <v>17</v>
      </c>
      <c r="B21" s="5" t="n"/>
      <c r="C21" s="5" t="n"/>
      <c r="D21" s="6" t="n"/>
      <c r="E21" s="6" t="n"/>
      <c r="F21" s="6" t="n"/>
      <c r="G21" s="7" t="n"/>
      <c r="H21" s="8">
        <f>IF(G21="","",ROUND(G21*IF(E21="受注",1,IF(E21="失注",0,IFERROR(LOOKUP(F21,{"A","B","C","D"},{0.9,0.6,0.3,0.1}),0))),0))</f>
        <v/>
      </c>
      <c r="I21" s="9" t="n"/>
      <c r="J21" s="5" t="n"/>
      <c r="K21" s="10" t="n"/>
      <c r="L21" s="5" t="n"/>
    </row>
    <row r="22" ht="17" customHeight="1">
      <c r="A22" s="4" t="n">
        <v>18</v>
      </c>
      <c r="B22" s="5" t="n"/>
      <c r="C22" s="5" t="n"/>
      <c r="D22" s="6" t="n"/>
      <c r="E22" s="6" t="n"/>
      <c r="F22" s="6" t="n"/>
      <c r="G22" s="7" t="n"/>
      <c r="H22" s="8">
        <f>IF(G22="","",ROUND(G22*IF(E22="受注",1,IF(E22="失注",0,IFERROR(LOOKUP(F22,{"A","B","C","D"},{0.9,0.6,0.3,0.1}),0))),0))</f>
        <v/>
      </c>
      <c r="I22" s="9" t="n"/>
      <c r="J22" s="5" t="n"/>
      <c r="K22" s="10" t="n"/>
      <c r="L22" s="5" t="n"/>
    </row>
    <row r="23" ht="17" customHeight="1">
      <c r="A23" s="4" t="n">
        <v>19</v>
      </c>
      <c r="B23" s="5" t="n"/>
      <c r="C23" s="5" t="n"/>
      <c r="D23" s="6" t="n"/>
      <c r="E23" s="6" t="n"/>
      <c r="F23" s="6" t="n"/>
      <c r="G23" s="7" t="n"/>
      <c r="H23" s="8">
        <f>IF(G23="","",ROUND(G23*IF(E23="受注",1,IF(E23="失注",0,IFERROR(LOOKUP(F23,{"A","B","C","D"},{0.9,0.6,0.3,0.1}),0))),0))</f>
        <v/>
      </c>
      <c r="I23" s="9" t="n"/>
      <c r="J23" s="5" t="n"/>
      <c r="K23" s="10" t="n"/>
      <c r="L23" s="5" t="n"/>
    </row>
    <row r="24" ht="17" customHeight="1">
      <c r="A24" s="4" t="n">
        <v>20</v>
      </c>
      <c r="B24" s="5" t="n"/>
      <c r="C24" s="5" t="n"/>
      <c r="D24" s="6" t="n"/>
      <c r="E24" s="6" t="n"/>
      <c r="F24" s="6" t="n"/>
      <c r="G24" s="7" t="n"/>
      <c r="H24" s="8">
        <f>IF(G24="","",ROUND(G24*IF(E24="受注",1,IF(E24="失注",0,IFERROR(LOOKUP(F24,{"A","B","C","D"},{0.9,0.6,0.3,0.1}),0))),0))</f>
        <v/>
      </c>
      <c r="I24" s="9" t="n"/>
      <c r="J24" s="5" t="n"/>
      <c r="K24" s="10" t="n"/>
      <c r="L24" s="5" t="n"/>
    </row>
    <row r="25" ht="17" customHeight="1">
      <c r="A25" s="4" t="n">
        <v>21</v>
      </c>
      <c r="B25" s="5" t="n"/>
      <c r="C25" s="5" t="n"/>
      <c r="D25" s="6" t="n"/>
      <c r="E25" s="6" t="n"/>
      <c r="F25" s="6" t="n"/>
      <c r="G25" s="7" t="n"/>
      <c r="H25" s="8">
        <f>IF(G25="","",ROUND(G25*IF(E25="受注",1,IF(E25="失注",0,IFERROR(LOOKUP(F25,{"A","B","C","D"},{0.9,0.6,0.3,0.1}),0))),0))</f>
        <v/>
      </c>
      <c r="I25" s="9" t="n"/>
      <c r="J25" s="5" t="n"/>
      <c r="K25" s="10" t="n"/>
      <c r="L25" s="5" t="n"/>
    </row>
    <row r="26" ht="17" customHeight="1">
      <c r="A26" s="4" t="n">
        <v>22</v>
      </c>
      <c r="B26" s="5" t="n"/>
      <c r="C26" s="5" t="n"/>
      <c r="D26" s="6" t="n"/>
      <c r="E26" s="6" t="n"/>
      <c r="F26" s="6" t="n"/>
      <c r="G26" s="7" t="n"/>
      <c r="H26" s="8">
        <f>IF(G26="","",ROUND(G26*IF(E26="受注",1,IF(E26="失注",0,IFERROR(LOOKUP(F26,{"A","B","C","D"},{0.9,0.6,0.3,0.1}),0))),0))</f>
        <v/>
      </c>
      <c r="I26" s="9" t="n"/>
      <c r="J26" s="5" t="n"/>
      <c r="K26" s="10" t="n"/>
      <c r="L26" s="5" t="n"/>
    </row>
    <row r="27" ht="17" customHeight="1">
      <c r="A27" s="4" t="n">
        <v>23</v>
      </c>
      <c r="B27" s="5" t="n"/>
      <c r="C27" s="5" t="n"/>
      <c r="D27" s="6" t="n"/>
      <c r="E27" s="6" t="n"/>
      <c r="F27" s="6" t="n"/>
      <c r="G27" s="7" t="n"/>
      <c r="H27" s="8">
        <f>IF(G27="","",ROUND(G27*IF(E27="受注",1,IF(E27="失注",0,IFERROR(LOOKUP(F27,{"A","B","C","D"},{0.9,0.6,0.3,0.1}),0))),0))</f>
        <v/>
      </c>
      <c r="I27" s="9" t="n"/>
      <c r="J27" s="5" t="n"/>
      <c r="K27" s="10" t="n"/>
      <c r="L27" s="5" t="n"/>
    </row>
    <row r="28" ht="17" customHeight="1">
      <c r="A28" s="4" t="n">
        <v>24</v>
      </c>
      <c r="B28" s="5" t="n"/>
      <c r="C28" s="5" t="n"/>
      <c r="D28" s="6" t="n"/>
      <c r="E28" s="6" t="n"/>
      <c r="F28" s="6" t="n"/>
      <c r="G28" s="7" t="n"/>
      <c r="H28" s="8">
        <f>IF(G28="","",ROUND(G28*IF(E28="受注",1,IF(E28="失注",0,IFERROR(LOOKUP(F28,{"A","B","C","D"},{0.9,0.6,0.3,0.1}),0))),0))</f>
        <v/>
      </c>
      <c r="I28" s="9" t="n"/>
      <c r="J28" s="5" t="n"/>
      <c r="K28" s="10" t="n"/>
      <c r="L28" s="5" t="n"/>
    </row>
    <row r="29" ht="17" customHeight="1">
      <c r="A29" s="4" t="n">
        <v>25</v>
      </c>
      <c r="B29" s="5" t="n"/>
      <c r="C29" s="5" t="n"/>
      <c r="D29" s="6" t="n"/>
      <c r="E29" s="6" t="n"/>
      <c r="F29" s="6" t="n"/>
      <c r="G29" s="7" t="n"/>
      <c r="H29" s="8">
        <f>IF(G29="","",ROUND(G29*IF(E29="受注",1,IF(E29="失注",0,IFERROR(LOOKUP(F29,{"A","B","C","D"},{0.9,0.6,0.3,0.1}),0))),0))</f>
        <v/>
      </c>
      <c r="I29" s="9" t="n"/>
      <c r="J29" s="5" t="n"/>
      <c r="K29" s="10" t="n"/>
      <c r="L29" s="5" t="n"/>
    </row>
    <row r="30" ht="17" customHeight="1">
      <c r="A30" s="4" t="n">
        <v>26</v>
      </c>
      <c r="B30" s="5" t="n"/>
      <c r="C30" s="5" t="n"/>
      <c r="D30" s="6" t="n"/>
      <c r="E30" s="6" t="n"/>
      <c r="F30" s="6" t="n"/>
      <c r="G30" s="7" t="n"/>
      <c r="H30" s="8">
        <f>IF(G30="","",ROUND(G30*IF(E30="受注",1,IF(E30="失注",0,IFERROR(LOOKUP(F30,{"A","B","C","D"},{0.9,0.6,0.3,0.1}),0))),0))</f>
        <v/>
      </c>
      <c r="I30" s="9" t="n"/>
      <c r="J30" s="5" t="n"/>
      <c r="K30" s="10" t="n"/>
      <c r="L30" s="5" t="n"/>
    </row>
    <row r="31" ht="17" customHeight="1">
      <c r="A31" s="4" t="n">
        <v>27</v>
      </c>
      <c r="B31" s="5" t="n"/>
      <c r="C31" s="5" t="n"/>
      <c r="D31" s="6" t="n"/>
      <c r="E31" s="6" t="n"/>
      <c r="F31" s="6" t="n"/>
      <c r="G31" s="7" t="n"/>
      <c r="H31" s="8">
        <f>IF(G31="","",ROUND(G31*IF(E31="受注",1,IF(E31="失注",0,IFERROR(LOOKUP(F31,{"A","B","C","D"},{0.9,0.6,0.3,0.1}),0))),0))</f>
        <v/>
      </c>
      <c r="I31" s="9" t="n"/>
      <c r="J31" s="5" t="n"/>
      <c r="K31" s="10" t="n"/>
      <c r="L31" s="5" t="n"/>
    </row>
    <row r="32" ht="17" customHeight="1">
      <c r="A32" s="4" t="n">
        <v>28</v>
      </c>
      <c r="B32" s="5" t="n"/>
      <c r="C32" s="5" t="n"/>
      <c r="D32" s="6" t="n"/>
      <c r="E32" s="6" t="n"/>
      <c r="F32" s="6" t="n"/>
      <c r="G32" s="7" t="n"/>
      <c r="H32" s="8">
        <f>IF(G32="","",ROUND(G32*IF(E32="受注",1,IF(E32="失注",0,IFERROR(LOOKUP(F32,{"A","B","C","D"},{0.9,0.6,0.3,0.1}),0))),0))</f>
        <v/>
      </c>
      <c r="I32" s="9" t="n"/>
      <c r="J32" s="5" t="n"/>
      <c r="K32" s="10" t="n"/>
      <c r="L32" s="5" t="n"/>
    </row>
    <row r="33" ht="17" customHeight="1">
      <c r="A33" s="4" t="n">
        <v>29</v>
      </c>
      <c r="B33" s="5" t="n"/>
      <c r="C33" s="5" t="n"/>
      <c r="D33" s="6" t="n"/>
      <c r="E33" s="6" t="n"/>
      <c r="F33" s="6" t="n"/>
      <c r="G33" s="7" t="n"/>
      <c r="H33" s="8">
        <f>IF(G33="","",ROUND(G33*IF(E33="受注",1,IF(E33="失注",0,IFERROR(LOOKUP(F33,{"A","B","C","D"},{0.9,0.6,0.3,0.1}),0))),0))</f>
        <v/>
      </c>
      <c r="I33" s="9" t="n"/>
      <c r="J33" s="5" t="n"/>
      <c r="K33" s="10" t="n"/>
      <c r="L33" s="5" t="n"/>
    </row>
    <row r="34" ht="17" customHeight="1">
      <c r="A34" s="4" t="n">
        <v>30</v>
      </c>
      <c r="B34" s="5" t="n"/>
      <c r="C34" s="5" t="n"/>
      <c r="D34" s="6" t="n"/>
      <c r="E34" s="6" t="n"/>
      <c r="F34" s="6" t="n"/>
      <c r="G34" s="7" t="n"/>
      <c r="H34" s="8">
        <f>IF(G34="","",ROUND(G34*IF(E34="受注",1,IF(E34="失注",0,IFERROR(LOOKUP(F34,{"A","B","C","D"},{0.9,0.6,0.3,0.1}),0))),0))</f>
        <v/>
      </c>
      <c r="I34" s="9" t="n"/>
      <c r="J34" s="5" t="n"/>
      <c r="K34" s="10" t="n"/>
      <c r="L34" s="5" t="n"/>
    </row>
    <row r="35" ht="17" customHeight="1">
      <c r="A35" s="4" t="n">
        <v>31</v>
      </c>
      <c r="B35" s="5" t="n"/>
      <c r="C35" s="5" t="n"/>
      <c r="D35" s="6" t="n"/>
      <c r="E35" s="6" t="n"/>
      <c r="F35" s="6" t="n"/>
      <c r="G35" s="7" t="n"/>
      <c r="H35" s="8">
        <f>IF(G35="","",ROUND(G35*IF(E35="受注",1,IF(E35="失注",0,IFERROR(LOOKUP(F35,{"A","B","C","D"},{0.9,0.6,0.3,0.1}),0))),0))</f>
        <v/>
      </c>
      <c r="I35" s="9" t="n"/>
      <c r="J35" s="5" t="n"/>
      <c r="K35" s="10" t="n"/>
      <c r="L35" s="5" t="n"/>
    </row>
    <row r="36" ht="17" customHeight="1">
      <c r="A36" s="4" t="n">
        <v>32</v>
      </c>
      <c r="B36" s="5" t="n"/>
      <c r="C36" s="5" t="n"/>
      <c r="D36" s="6" t="n"/>
      <c r="E36" s="6" t="n"/>
      <c r="F36" s="6" t="n"/>
      <c r="G36" s="7" t="n"/>
      <c r="H36" s="8">
        <f>IF(G36="","",ROUND(G36*IF(E36="受注",1,IF(E36="失注",0,IFERROR(LOOKUP(F36,{"A","B","C","D"},{0.9,0.6,0.3,0.1}),0))),0))</f>
        <v/>
      </c>
      <c r="I36" s="9" t="n"/>
      <c r="J36" s="5" t="n"/>
      <c r="K36" s="10" t="n"/>
      <c r="L36" s="5" t="n"/>
    </row>
    <row r="37" ht="17" customHeight="1">
      <c r="A37" s="4" t="n">
        <v>33</v>
      </c>
      <c r="B37" s="5" t="n"/>
      <c r="C37" s="5" t="n"/>
      <c r="D37" s="6" t="n"/>
      <c r="E37" s="6" t="n"/>
      <c r="F37" s="6" t="n"/>
      <c r="G37" s="7" t="n"/>
      <c r="H37" s="8">
        <f>IF(G37="","",ROUND(G37*IF(E37="受注",1,IF(E37="失注",0,IFERROR(LOOKUP(F37,{"A","B","C","D"},{0.9,0.6,0.3,0.1}),0))),0))</f>
        <v/>
      </c>
      <c r="I37" s="9" t="n"/>
      <c r="J37" s="5" t="n"/>
      <c r="K37" s="10" t="n"/>
      <c r="L37" s="5" t="n"/>
    </row>
    <row r="38" ht="17" customHeight="1">
      <c r="A38" s="4" t="n">
        <v>34</v>
      </c>
      <c r="B38" s="5" t="n"/>
      <c r="C38" s="5" t="n"/>
      <c r="D38" s="6" t="n"/>
      <c r="E38" s="6" t="n"/>
      <c r="F38" s="6" t="n"/>
      <c r="G38" s="7" t="n"/>
      <c r="H38" s="8">
        <f>IF(G38="","",ROUND(G38*IF(E38="受注",1,IF(E38="失注",0,IFERROR(LOOKUP(F38,{"A","B","C","D"},{0.9,0.6,0.3,0.1}),0))),0))</f>
        <v/>
      </c>
      <c r="I38" s="9" t="n"/>
      <c r="J38" s="5" t="n"/>
      <c r="K38" s="10" t="n"/>
      <c r="L38" s="5" t="n"/>
    </row>
    <row r="39" ht="17" customHeight="1">
      <c r="A39" s="4" t="n">
        <v>35</v>
      </c>
      <c r="B39" s="5" t="n"/>
      <c r="C39" s="5" t="n"/>
      <c r="D39" s="6" t="n"/>
      <c r="E39" s="6" t="n"/>
      <c r="F39" s="6" t="n"/>
      <c r="G39" s="7" t="n"/>
      <c r="H39" s="8">
        <f>IF(G39="","",ROUND(G39*IF(E39="受注",1,IF(E39="失注",0,IFERROR(LOOKUP(F39,{"A","B","C","D"},{0.9,0.6,0.3,0.1}),0))),0))</f>
        <v/>
      </c>
      <c r="I39" s="9" t="n"/>
      <c r="J39" s="5" t="n"/>
      <c r="K39" s="10" t="n"/>
      <c r="L39" s="5" t="n"/>
    </row>
    <row r="40" ht="17" customHeight="1">
      <c r="A40" s="4" t="n">
        <v>36</v>
      </c>
      <c r="B40" s="5" t="n"/>
      <c r="C40" s="5" t="n"/>
      <c r="D40" s="6" t="n"/>
      <c r="E40" s="6" t="n"/>
      <c r="F40" s="6" t="n"/>
      <c r="G40" s="7" t="n"/>
      <c r="H40" s="8">
        <f>IF(G40="","",ROUND(G40*IF(E40="受注",1,IF(E40="失注",0,IFERROR(LOOKUP(F40,{"A","B","C","D"},{0.9,0.6,0.3,0.1}),0))),0))</f>
        <v/>
      </c>
      <c r="I40" s="9" t="n"/>
      <c r="J40" s="5" t="n"/>
      <c r="K40" s="10" t="n"/>
      <c r="L40" s="5" t="n"/>
    </row>
    <row r="41" ht="17" customHeight="1">
      <c r="A41" s="4" t="n">
        <v>37</v>
      </c>
      <c r="B41" s="5" t="n"/>
      <c r="C41" s="5" t="n"/>
      <c r="D41" s="6" t="n"/>
      <c r="E41" s="6" t="n"/>
      <c r="F41" s="6" t="n"/>
      <c r="G41" s="7" t="n"/>
      <c r="H41" s="8">
        <f>IF(G41="","",ROUND(G41*IF(E41="受注",1,IF(E41="失注",0,IFERROR(LOOKUP(F41,{"A","B","C","D"},{0.9,0.6,0.3,0.1}),0))),0))</f>
        <v/>
      </c>
      <c r="I41" s="9" t="n"/>
      <c r="J41" s="5" t="n"/>
      <c r="K41" s="10" t="n"/>
      <c r="L41" s="5" t="n"/>
    </row>
    <row r="42" ht="17" customHeight="1">
      <c r="A42" s="4" t="n">
        <v>38</v>
      </c>
      <c r="B42" s="5" t="n"/>
      <c r="C42" s="5" t="n"/>
      <c r="D42" s="6" t="n"/>
      <c r="E42" s="6" t="n"/>
      <c r="F42" s="6" t="n"/>
      <c r="G42" s="7" t="n"/>
      <c r="H42" s="8">
        <f>IF(G42="","",ROUND(G42*IF(E42="受注",1,IF(E42="失注",0,IFERROR(LOOKUP(F42,{"A","B","C","D"},{0.9,0.6,0.3,0.1}),0))),0))</f>
        <v/>
      </c>
      <c r="I42" s="9" t="n"/>
      <c r="J42" s="5" t="n"/>
      <c r="K42" s="10" t="n"/>
      <c r="L42" s="5" t="n"/>
    </row>
    <row r="43" ht="17" customHeight="1">
      <c r="A43" s="4" t="n">
        <v>39</v>
      </c>
      <c r="B43" s="5" t="n"/>
      <c r="C43" s="5" t="n"/>
      <c r="D43" s="6" t="n"/>
      <c r="E43" s="6" t="n"/>
      <c r="F43" s="6" t="n"/>
      <c r="G43" s="7" t="n"/>
      <c r="H43" s="8">
        <f>IF(G43="","",ROUND(G43*IF(E43="受注",1,IF(E43="失注",0,IFERROR(LOOKUP(F43,{"A","B","C","D"},{0.9,0.6,0.3,0.1}),0))),0))</f>
        <v/>
      </c>
      <c r="I43" s="9" t="n"/>
      <c r="J43" s="5" t="n"/>
      <c r="K43" s="10" t="n"/>
      <c r="L43" s="5" t="n"/>
    </row>
    <row r="44" ht="17" customHeight="1">
      <c r="A44" s="4" t="n">
        <v>40</v>
      </c>
      <c r="B44" s="5" t="n"/>
      <c r="C44" s="5" t="n"/>
      <c r="D44" s="6" t="n"/>
      <c r="E44" s="6" t="n"/>
      <c r="F44" s="6" t="n"/>
      <c r="G44" s="7" t="n"/>
      <c r="H44" s="8">
        <f>IF(G44="","",ROUND(G44*IF(E44="受注",1,IF(E44="失注",0,IFERROR(LOOKUP(F44,{"A","B","C","D"},{0.9,0.6,0.3,0.1}),0))),0))</f>
        <v/>
      </c>
      <c r="I44" s="9" t="n"/>
      <c r="J44" s="5" t="n"/>
      <c r="K44" s="10" t="n"/>
      <c r="L44" s="5" t="n"/>
    </row>
    <row r="45" ht="17" customHeight="1">
      <c r="A45" s="4" t="n">
        <v>41</v>
      </c>
      <c r="B45" s="5" t="n"/>
      <c r="C45" s="5" t="n"/>
      <c r="D45" s="6" t="n"/>
      <c r="E45" s="6" t="n"/>
      <c r="F45" s="6" t="n"/>
      <c r="G45" s="7" t="n"/>
      <c r="H45" s="8">
        <f>IF(G45="","",ROUND(G45*IF(E45="受注",1,IF(E45="失注",0,IFERROR(LOOKUP(F45,{"A","B","C","D"},{0.9,0.6,0.3,0.1}),0))),0))</f>
        <v/>
      </c>
      <c r="I45" s="9" t="n"/>
      <c r="J45" s="5" t="n"/>
      <c r="K45" s="10" t="n"/>
      <c r="L45" s="5" t="n"/>
    </row>
    <row r="46" ht="17" customHeight="1">
      <c r="A46" s="4" t="n">
        <v>42</v>
      </c>
      <c r="B46" s="5" t="n"/>
      <c r="C46" s="5" t="n"/>
      <c r="D46" s="6" t="n"/>
      <c r="E46" s="6" t="n"/>
      <c r="F46" s="6" t="n"/>
      <c r="G46" s="7" t="n"/>
      <c r="H46" s="8">
        <f>IF(G46="","",ROUND(G46*IF(E46="受注",1,IF(E46="失注",0,IFERROR(LOOKUP(F46,{"A","B","C","D"},{0.9,0.6,0.3,0.1}),0))),0))</f>
        <v/>
      </c>
      <c r="I46" s="9" t="n"/>
      <c r="J46" s="5" t="n"/>
      <c r="K46" s="10" t="n"/>
      <c r="L46" s="5" t="n"/>
    </row>
    <row r="47" ht="17" customHeight="1">
      <c r="A47" s="4" t="n">
        <v>43</v>
      </c>
      <c r="B47" s="5" t="n"/>
      <c r="C47" s="5" t="n"/>
      <c r="D47" s="6" t="n"/>
      <c r="E47" s="6" t="n"/>
      <c r="F47" s="6" t="n"/>
      <c r="G47" s="7" t="n"/>
      <c r="H47" s="8">
        <f>IF(G47="","",ROUND(G47*IF(E47="受注",1,IF(E47="失注",0,IFERROR(LOOKUP(F47,{"A","B","C","D"},{0.9,0.6,0.3,0.1}),0))),0))</f>
        <v/>
      </c>
      <c r="I47" s="9" t="n"/>
      <c r="J47" s="5" t="n"/>
      <c r="K47" s="10" t="n"/>
      <c r="L47" s="5" t="n"/>
    </row>
    <row r="48" ht="17" customHeight="1">
      <c r="A48" s="4" t="n">
        <v>44</v>
      </c>
      <c r="B48" s="5" t="n"/>
      <c r="C48" s="5" t="n"/>
      <c r="D48" s="6" t="n"/>
      <c r="E48" s="6" t="n"/>
      <c r="F48" s="6" t="n"/>
      <c r="G48" s="7" t="n"/>
      <c r="H48" s="8">
        <f>IF(G48="","",ROUND(G48*IF(E48="受注",1,IF(E48="失注",0,IFERROR(LOOKUP(F48,{"A","B","C","D"},{0.9,0.6,0.3,0.1}),0))),0))</f>
        <v/>
      </c>
      <c r="I48" s="9" t="n"/>
      <c r="J48" s="5" t="n"/>
      <c r="K48" s="10" t="n"/>
      <c r="L48" s="5" t="n"/>
    </row>
    <row r="49" ht="17" customHeight="1">
      <c r="A49" s="4" t="n">
        <v>45</v>
      </c>
      <c r="B49" s="5" t="n"/>
      <c r="C49" s="5" t="n"/>
      <c r="D49" s="6" t="n"/>
      <c r="E49" s="6" t="n"/>
      <c r="F49" s="6" t="n"/>
      <c r="G49" s="7" t="n"/>
      <c r="H49" s="8">
        <f>IF(G49="","",ROUND(G49*IF(E49="受注",1,IF(E49="失注",0,IFERROR(LOOKUP(F49,{"A","B","C","D"},{0.9,0.6,0.3,0.1}),0))),0))</f>
        <v/>
      </c>
      <c r="I49" s="9" t="n"/>
      <c r="J49" s="5" t="n"/>
      <c r="K49" s="10" t="n"/>
      <c r="L49" s="5" t="n"/>
    </row>
    <row r="50" ht="17" customHeight="1">
      <c r="A50" s="4" t="n">
        <v>46</v>
      </c>
      <c r="B50" s="5" t="n"/>
      <c r="C50" s="5" t="n"/>
      <c r="D50" s="6" t="n"/>
      <c r="E50" s="6" t="n"/>
      <c r="F50" s="6" t="n"/>
      <c r="G50" s="7" t="n"/>
      <c r="H50" s="8">
        <f>IF(G50="","",ROUND(G50*IF(E50="受注",1,IF(E50="失注",0,IFERROR(LOOKUP(F50,{"A","B","C","D"},{0.9,0.6,0.3,0.1}),0))),0))</f>
        <v/>
      </c>
      <c r="I50" s="9" t="n"/>
      <c r="J50" s="5" t="n"/>
      <c r="K50" s="10" t="n"/>
      <c r="L50" s="5" t="n"/>
    </row>
    <row r="51" ht="17" customHeight="1">
      <c r="A51" s="4" t="n">
        <v>47</v>
      </c>
      <c r="B51" s="5" t="n"/>
      <c r="C51" s="5" t="n"/>
      <c r="D51" s="6" t="n"/>
      <c r="E51" s="6" t="n"/>
      <c r="F51" s="6" t="n"/>
      <c r="G51" s="7" t="n"/>
      <c r="H51" s="8">
        <f>IF(G51="","",ROUND(G51*IF(E51="受注",1,IF(E51="失注",0,IFERROR(LOOKUP(F51,{"A","B","C","D"},{0.9,0.6,0.3,0.1}),0))),0))</f>
        <v/>
      </c>
      <c r="I51" s="9" t="n"/>
      <c r="J51" s="5" t="n"/>
      <c r="K51" s="10" t="n"/>
      <c r="L51" s="5" t="n"/>
    </row>
    <row r="52" ht="17" customHeight="1">
      <c r="A52" s="4" t="n">
        <v>48</v>
      </c>
      <c r="B52" s="5" t="n"/>
      <c r="C52" s="5" t="n"/>
      <c r="D52" s="6" t="n"/>
      <c r="E52" s="6" t="n"/>
      <c r="F52" s="6" t="n"/>
      <c r="G52" s="7" t="n"/>
      <c r="H52" s="8">
        <f>IF(G52="","",ROUND(G52*IF(E52="受注",1,IF(E52="失注",0,IFERROR(LOOKUP(F52,{"A","B","C","D"},{0.9,0.6,0.3,0.1}),0))),0))</f>
        <v/>
      </c>
      <c r="I52" s="9" t="n"/>
      <c r="J52" s="5" t="n"/>
      <c r="K52" s="10" t="n"/>
      <c r="L52" s="5" t="n"/>
    </row>
    <row r="53" ht="17" customHeight="1">
      <c r="A53" s="4" t="n">
        <v>49</v>
      </c>
      <c r="B53" s="5" t="n"/>
      <c r="C53" s="5" t="n"/>
      <c r="D53" s="6" t="n"/>
      <c r="E53" s="6" t="n"/>
      <c r="F53" s="6" t="n"/>
      <c r="G53" s="7" t="n"/>
      <c r="H53" s="8">
        <f>IF(G53="","",ROUND(G53*IF(E53="受注",1,IF(E53="失注",0,IFERROR(LOOKUP(F53,{"A","B","C","D"},{0.9,0.6,0.3,0.1}),0))),0))</f>
        <v/>
      </c>
      <c r="I53" s="9" t="n"/>
      <c r="J53" s="5" t="n"/>
      <c r="K53" s="10" t="n"/>
      <c r="L53" s="5" t="n"/>
    </row>
    <row r="54" ht="17" customHeight="1">
      <c r="A54" s="4" t="n">
        <v>50</v>
      </c>
      <c r="B54" s="5" t="n"/>
      <c r="C54" s="5" t="n"/>
      <c r="D54" s="6" t="n"/>
      <c r="E54" s="6" t="n"/>
      <c r="F54" s="6" t="n"/>
      <c r="G54" s="7" t="n"/>
      <c r="H54" s="8">
        <f>IF(G54="","",ROUND(G54*IF(E54="受注",1,IF(E54="失注",0,IFERROR(LOOKUP(F54,{"A","B","C","D"},{0.9,0.6,0.3,0.1}),0))),0))</f>
        <v/>
      </c>
      <c r="I54" s="9" t="n"/>
      <c r="J54" s="5" t="n"/>
      <c r="K54" s="10" t="n"/>
      <c r="L54" s="5" t="n"/>
    </row>
  </sheetData>
  <mergeCells count="1">
    <mergeCell ref="A1:F1"/>
  </mergeCells>
  <conditionalFormatting sqref="A5:L54">
    <cfRule type="expression" priority="1" dxfId="0" stopIfTrue="1">
      <formula>$E5="失注"</formula>
    </cfRule>
    <cfRule type="expression" priority="2" dxfId="1" stopIfTrue="1">
      <formula>$E5="受注"</formula>
    </cfRule>
  </conditionalFormatting>
  <conditionalFormatting sqref="K5:K54">
    <cfRule type="expression" priority="3" dxfId="2">
      <formula>AND(K5&lt;&gt;"",K5&lt;TODAY())</formula>
    </cfRule>
  </conditionalFormatting>
  <dataValidations count="2">
    <dataValidation sqref="E5:E54" showDropDown="0" showInputMessage="0" showErrorMessage="0" allowBlank="1" type="list">
      <formula1>"見込み,提案中,見積提出,受注,失注"</formula1>
    </dataValidation>
    <dataValidation sqref="F5:F54" showDropDown="0" showInputMessage="0" showErrorMessage="0" allowBlank="1" type="list">
      <formula1>"A,B,C,D"</formula1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4" customWidth="1" min="3" max="3"/>
    <col width="14" customWidth="1" min="4" max="4"/>
    <col width="3" customWidth="1" min="5" max="5"/>
    <col width="12" customWidth="1" min="6" max="6"/>
    <col width="8" customWidth="1" min="7" max="7"/>
    <col width="14" customWidth="1" min="8" max="8"/>
  </cols>
  <sheetData>
    <row r="1">
      <c r="A1" s="1" t="inlineStr">
        <is>
          <t>案件の集計</t>
        </is>
      </c>
    </row>
    <row r="2">
      <c r="A2" s="2" t="inlineStr">
        <is>
          <t>案件管理表から自動で集計します。</t>
        </is>
      </c>
    </row>
    <row r="4">
      <c r="A4" s="11" t="inlineStr">
        <is>
          <t>状況</t>
        </is>
      </c>
      <c r="B4" s="11" t="inlineStr">
        <is>
          <t>件数</t>
        </is>
      </c>
      <c r="C4" s="11" t="inlineStr">
        <is>
          <t>見込み金額</t>
        </is>
      </c>
      <c r="D4" s="11" t="inlineStr">
        <is>
          <t>加重金額</t>
        </is>
      </c>
      <c r="F4" s="11" t="inlineStr">
        <is>
          <t>担当者</t>
        </is>
      </c>
      <c r="G4" s="11" t="inlineStr">
        <is>
          <t>件数</t>
        </is>
      </c>
      <c r="H4" s="11" t="inlineStr">
        <is>
          <t>加重金額(進行中)</t>
        </is>
      </c>
    </row>
    <row r="5">
      <c r="A5" s="12" t="inlineStr">
        <is>
          <t>見込み</t>
        </is>
      </c>
      <c r="B5" s="13">
        <f>COUNTIF(案件管理表!$E$5:$E$54,A5)</f>
        <v/>
      </c>
      <c r="C5" s="14">
        <f>SUMIF(案件管理表!$E$5:$E$54,A5,案件管理表!$G$5:$G$54)</f>
        <v/>
      </c>
      <c r="D5" s="14">
        <f>SUMIF(案件管理表!$E$5:$E$54,A5,案件管理表!$H$5:$H$54)</f>
        <v/>
      </c>
      <c r="F5" s="15" t="inlineStr">
        <is>
          <t>佐藤</t>
        </is>
      </c>
      <c r="G5" s="13">
        <f>IF(F5="","",COUNTIF(案件管理表!$D$5:$D$54,F5))</f>
        <v/>
      </c>
      <c r="H5" s="14">
        <f>IF(F5="","",SUMIFS(案件管理表!$H$5:$H$54,案件管理表!$D$5:$D$54,F5,案件管理表!$E$5:$E$54,"&lt;&gt;受注",案件管理表!$E$5:$E$54,"&lt;&gt;失注"))</f>
        <v/>
      </c>
    </row>
    <row r="6">
      <c r="A6" s="12" t="inlineStr">
        <is>
          <t>提案中</t>
        </is>
      </c>
      <c r="B6" s="13">
        <f>COUNTIF(案件管理表!$E$5:$E$54,A6)</f>
        <v/>
      </c>
      <c r="C6" s="14">
        <f>SUMIF(案件管理表!$E$5:$E$54,A6,案件管理表!$G$5:$G$54)</f>
        <v/>
      </c>
      <c r="D6" s="14">
        <f>SUMIF(案件管理表!$E$5:$E$54,A6,案件管理表!$H$5:$H$54)</f>
        <v/>
      </c>
      <c r="F6" s="15" t="inlineStr">
        <is>
          <t>田中</t>
        </is>
      </c>
      <c r="G6" s="13">
        <f>IF(F6="","",COUNTIF(案件管理表!$D$5:$D$54,F6))</f>
        <v/>
      </c>
      <c r="H6" s="14">
        <f>IF(F6="","",SUMIFS(案件管理表!$H$5:$H$54,案件管理表!$D$5:$D$54,F6,案件管理表!$E$5:$E$54,"&lt;&gt;受注",案件管理表!$E$5:$E$54,"&lt;&gt;失注"))</f>
        <v/>
      </c>
    </row>
    <row r="7">
      <c r="A7" s="12" t="inlineStr">
        <is>
          <t>見積提出</t>
        </is>
      </c>
      <c r="B7" s="13">
        <f>COUNTIF(案件管理表!$E$5:$E$54,A7)</f>
        <v/>
      </c>
      <c r="C7" s="14">
        <f>SUMIF(案件管理表!$E$5:$E$54,A7,案件管理表!$G$5:$G$54)</f>
        <v/>
      </c>
      <c r="D7" s="14">
        <f>SUMIF(案件管理表!$E$5:$E$54,A7,案件管理表!$H$5:$H$54)</f>
        <v/>
      </c>
      <c r="F7" s="15" t="inlineStr">
        <is>
          <t>鈴木</t>
        </is>
      </c>
      <c r="G7" s="13">
        <f>IF(F7="","",COUNTIF(案件管理表!$D$5:$D$54,F7))</f>
        <v/>
      </c>
      <c r="H7" s="14">
        <f>IF(F7="","",SUMIFS(案件管理表!$H$5:$H$54,案件管理表!$D$5:$D$54,F7,案件管理表!$E$5:$E$54,"&lt;&gt;受注",案件管理表!$E$5:$E$54,"&lt;&gt;失注"))</f>
        <v/>
      </c>
    </row>
    <row r="8">
      <c r="A8" s="12" t="inlineStr">
        <is>
          <t>受注</t>
        </is>
      </c>
      <c r="B8" s="13">
        <f>COUNTIF(案件管理表!$E$5:$E$54,A8)</f>
        <v/>
      </c>
      <c r="C8" s="14">
        <f>SUMIF(案件管理表!$E$5:$E$54,A8,案件管理表!$G$5:$G$54)</f>
        <v/>
      </c>
      <c r="D8" s="14">
        <f>SUMIF(案件管理表!$E$5:$E$54,A8,案件管理表!$H$5:$H$54)</f>
        <v/>
      </c>
      <c r="F8" s="15" t="n"/>
      <c r="G8" s="13">
        <f>IF(F8="","",COUNTIF(案件管理表!$D$5:$D$54,F8))</f>
        <v/>
      </c>
      <c r="H8" s="14">
        <f>IF(F8="","",SUMIFS(案件管理表!$H$5:$H$54,案件管理表!$D$5:$D$54,F8,案件管理表!$E$5:$E$54,"&lt;&gt;受注",案件管理表!$E$5:$E$54,"&lt;&gt;失注"))</f>
        <v/>
      </c>
    </row>
    <row r="9">
      <c r="A9" s="12" t="inlineStr">
        <is>
          <t>失注</t>
        </is>
      </c>
      <c r="B9" s="13">
        <f>COUNTIF(案件管理表!$E$5:$E$54,A9)</f>
        <v/>
      </c>
      <c r="C9" s="14">
        <f>SUMIF(案件管理表!$E$5:$E$54,A9,案件管理表!$G$5:$G$54)</f>
        <v/>
      </c>
      <c r="D9" s="14">
        <f>SUMIF(案件管理表!$E$5:$E$54,A9,案件管理表!$H$5:$H$54)</f>
        <v/>
      </c>
      <c r="F9" s="15" t="n"/>
      <c r="G9" s="13">
        <f>IF(F9="","",COUNTIF(案件管理表!$D$5:$D$54,F9))</f>
        <v/>
      </c>
      <c r="H9" s="14">
        <f>IF(F9="","",SUMIFS(案件管理表!$H$5:$H$54,案件管理表!$D$5:$D$54,F9,案件管理表!$E$5:$E$54,"&lt;&gt;受注",案件管理表!$E$5:$E$54,"&lt;&gt;失注"))</f>
        <v/>
      </c>
    </row>
    <row r="10">
      <c r="A10" s="16" t="inlineStr">
        <is>
          <t>進行中の合計</t>
        </is>
      </c>
      <c r="B10" s="17">
        <f>SUM(B5:B7)</f>
        <v/>
      </c>
      <c r="C10" s="18">
        <f>SUM(C5:C7)</f>
        <v/>
      </c>
      <c r="D10" s="18">
        <f>SUM(D5:D7)</f>
        <v/>
      </c>
    </row>
    <row r="11">
      <c r="A11" s="19" t="inlineStr">
        <is>
          <t>受注率</t>
        </is>
      </c>
      <c r="B11" s="20">
        <f>IF(B8+B9=0,"",B8/(B8+B9))</f>
        <v/>
      </c>
      <c r="C11" s="21" t="n"/>
      <c r="D11" s="21" t="n"/>
    </row>
    <row r="12">
      <c r="A12" s="2" t="inlineStr">
        <is>
          <t>※進行中=見込み・提案中・見積提出。受注率=受注÷(受注+失注)の件数。</t>
        </is>
      </c>
    </row>
    <row r="13">
      <c r="A13" s="22" t="inlineStr">
        <is>
          <t>受注予定月別の加重金額(進行中の案件)</t>
        </is>
      </c>
    </row>
    <row r="14">
      <c r="A14" s="11" t="inlineStr">
        <is>
          <t>月</t>
        </is>
      </c>
      <c r="B14" s="11" t="inlineStr">
        <is>
          <t>件数</t>
        </is>
      </c>
      <c r="C14" s="11" t="inlineStr">
        <is>
          <t>加重金額</t>
        </is>
      </c>
    </row>
    <row r="15">
      <c r="A15" s="23">
        <f>DATE(YEAR(TODAY()),MONTH(TODAY()),1)</f>
        <v/>
      </c>
      <c r="B15" s="13">
        <f>COUNTIFS(案件管理表!$I$5:$I$54,"&gt;="&amp;A15,案件管理表!$I$5:$I$54,"&lt;"&amp;EDATE(A15,1),案件管理表!$E$5:$E$54,"&lt;&gt;受注",案件管理表!$E$5:$E$54,"&lt;&gt;失注")</f>
        <v/>
      </c>
      <c r="C15" s="14">
        <f>SUMIFS(案件管理表!$H$5:$H$54,案件管理表!$I$5:$I$54,"&gt;="&amp;A15,案件管理表!$I$5:$I$54,"&lt;"&amp;EDATE(A15,1),案件管理表!$E$5:$E$54,"&lt;&gt;受注",案件管理表!$E$5:$E$54,"&lt;&gt;失注")</f>
        <v/>
      </c>
    </row>
    <row r="16">
      <c r="A16" s="23">
        <f>EDATE(A15,1)</f>
        <v/>
      </c>
      <c r="B16" s="13">
        <f>COUNTIFS(案件管理表!$I$5:$I$54,"&gt;="&amp;A16,案件管理表!$I$5:$I$54,"&lt;"&amp;EDATE(A16,1),案件管理表!$E$5:$E$54,"&lt;&gt;受注",案件管理表!$E$5:$E$54,"&lt;&gt;失注")</f>
        <v/>
      </c>
      <c r="C16" s="14">
        <f>SUMIFS(案件管理表!$H$5:$H$54,案件管理表!$I$5:$I$54,"&gt;="&amp;A16,案件管理表!$I$5:$I$54,"&lt;"&amp;EDATE(A16,1),案件管理表!$E$5:$E$54,"&lt;&gt;受注",案件管理表!$E$5:$E$54,"&lt;&gt;失注")</f>
        <v/>
      </c>
    </row>
    <row r="17">
      <c r="A17" s="23">
        <f>EDATE(A16,1)</f>
        <v/>
      </c>
      <c r="B17" s="13">
        <f>COUNTIFS(案件管理表!$I$5:$I$54,"&gt;="&amp;A17,案件管理表!$I$5:$I$54,"&lt;"&amp;EDATE(A17,1),案件管理表!$E$5:$E$54,"&lt;&gt;受注",案件管理表!$E$5:$E$54,"&lt;&gt;失注")</f>
        <v/>
      </c>
      <c r="C17" s="14">
        <f>SUMIFS(案件管理表!$H$5:$H$54,案件管理表!$I$5:$I$54,"&gt;="&amp;A17,案件管理表!$I$5:$I$54,"&lt;"&amp;EDATE(A17,1),案件管理表!$E$5:$E$54,"&lt;&gt;受注",案件管理表!$E$5:$E$54,"&lt;&gt;失注")</f>
        <v/>
      </c>
    </row>
    <row r="18">
      <c r="A18" s="23">
        <f>EDATE(A17,1)</f>
        <v/>
      </c>
      <c r="B18" s="13">
        <f>COUNTIFS(案件管理表!$I$5:$I$54,"&gt;="&amp;A18,案件管理表!$I$5:$I$54,"&lt;"&amp;EDATE(A18,1),案件管理表!$E$5:$E$54,"&lt;&gt;受注",案件管理表!$E$5:$E$54,"&lt;&gt;失注")</f>
        <v/>
      </c>
      <c r="C18" s="14">
        <f>SUMIFS(案件管理表!$H$5:$H$54,案件管理表!$I$5:$I$54,"&gt;="&amp;A18,案件管理表!$I$5:$I$54,"&lt;"&amp;EDATE(A18,1),案件管理表!$E$5:$E$54,"&lt;&gt;受注",案件管理表!$E$5:$E$54,"&lt;&gt;失注")</f>
        <v/>
      </c>
    </row>
    <row r="19">
      <c r="A19" s="23">
        <f>EDATE(A18,1)</f>
        <v/>
      </c>
      <c r="B19" s="13">
        <f>COUNTIFS(案件管理表!$I$5:$I$54,"&gt;="&amp;A19,案件管理表!$I$5:$I$54,"&lt;"&amp;EDATE(A19,1),案件管理表!$E$5:$E$54,"&lt;&gt;受注",案件管理表!$E$5:$E$54,"&lt;&gt;失注")</f>
        <v/>
      </c>
      <c r="C19" s="14">
        <f>SUMIFS(案件管理表!$H$5:$H$54,案件管理表!$I$5:$I$54,"&gt;="&amp;A19,案件管理表!$I$5:$I$54,"&lt;"&amp;EDATE(A19,1),案件管理表!$E$5:$E$54,"&lt;&gt;受注",案件管理表!$E$5:$E$54,"&lt;&gt;失注")</f>
        <v/>
      </c>
    </row>
    <row r="20">
      <c r="A20" s="23">
        <f>EDATE(A19,1)</f>
        <v/>
      </c>
      <c r="B20" s="13">
        <f>COUNTIFS(案件管理表!$I$5:$I$54,"&gt;="&amp;A20,案件管理表!$I$5:$I$54,"&lt;"&amp;EDATE(A20,1),案件管理表!$E$5:$E$54,"&lt;&gt;受注",案件管理表!$E$5:$E$54,"&lt;&gt;失注")</f>
        <v/>
      </c>
      <c r="C20" s="14">
        <f>SUMIFS(案件管理表!$H$5:$H$54,案件管理表!$I$5:$I$54,"&gt;="&amp;A20,案件管理表!$I$5:$I$54,"&lt;"&amp;EDATE(A20,1),案件管理表!$E$5:$E$54,"&lt;&gt;受注",案件管理表!$E$5:$E$54,"&lt;&gt;失注")</f>
        <v/>
      </c>
    </row>
  </sheetData>
  <mergeCells count="2">
    <mergeCell ref="A1:D1"/>
    <mergeCell ref="B11:D11"/>
  </mergeCell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2026-10-24T11:57:45Z</dcterms:created>
  <dcterms:modified xmlns:dcterms="http://purl.org/dc/terms/" xmlns:xsi="http://www.w3.org/2001/XMLSchema-instance" xsi:type="dcterms:W3CDTF">2026-10-24T11:57:45Z</dcterms:modified>
</cp:coreProperties>
</file>