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ガントチャート" sheetId="1" state="visible" r:id="rId1"/>
  </sheets>
  <definedNames>
    <definedName name="_xlnm.Print_Area" localSheetId="0">'ガントチャート'!$A$1:$AS$31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2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sz val="10"/>
    </font>
    <font>
      <name val="游ゴシック"/>
      <b val="1"/>
      <sz val="10"/>
    </font>
    <font>
      <name val="游ゴシック"/>
      <sz val="9"/>
    </font>
    <font>
      <name val="游ゴシック"/>
      <b val="1"/>
      <sz val="8.5"/>
    </font>
    <font>
      <name val="游ゴシック"/>
      <b val="1"/>
      <sz val="8"/>
    </font>
    <font>
      <name val="游ゴシック"/>
      <sz val="7.5"/>
    </font>
    <font>
      <name val="游ゴシック"/>
      <sz val="7"/>
    </font>
    <font>
      <name val="游ゴシック"/>
      <b val="1"/>
      <sz val="9.5"/>
    </font>
    <font>
      <name val="游ゴシック"/>
      <sz val="8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9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  <border>
      <left style="thin">
        <color rgb="00A6A6A6"/>
      </left>
      <right/>
      <top/>
      <bottom/>
      <diagonal/>
    </border>
    <border>
      <left style="thin">
        <color rgb="00A6A6A6"/>
      </left>
      <right style="thin">
        <color rgb="00A6A6A6"/>
      </right>
      <top/>
      <bottom/>
      <diagonal/>
    </border>
    <border>
      <left style="thin">
        <color rgb="00A6A6A6"/>
      </left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5" pivotButton="0" quotePrefix="0" xfId="0"/>
    <xf numFmtId="0" fontId="0" fillId="0" borderId="4" pivotButton="0" quotePrefix="0" xfId="0"/>
    <xf numFmtId="164" fontId="4" fillId="3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165" fontId="5" fillId="0" borderId="1" applyAlignment="1" pivotButton="0" quotePrefix="0" xfId="0">
      <alignment horizontal="center" vertical="center" shrinkToFit="1"/>
    </xf>
    <xf numFmtId="0" fontId="6" fillId="2" borderId="1" applyAlignment="1" pivotButton="0" quotePrefix="0" xfId="0">
      <alignment horizontal="center" vertical="center" wrapText="1"/>
    </xf>
    <xf numFmtId="165" fontId="7" fillId="2" borderId="1" applyAlignment="1" pivotButton="0" quotePrefix="0" xfId="0">
      <alignment horizontal="left" vertical="center" shrinkToFit="1"/>
    </xf>
    <xf numFmtId="0" fontId="8" fillId="2" borderId="1" applyAlignment="1" pivotButton="0" quotePrefix="0" xfId="0">
      <alignment horizontal="center" vertical="center" shrinkToFit="1"/>
    </xf>
    <xf numFmtId="0" fontId="9" fillId="2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shrinkToFit="1"/>
    </xf>
    <xf numFmtId="0" fontId="11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F8CBAD"/>
          <bgColor rgb="00F8CBAD"/>
        </patternFill>
      </fill>
    </dxf>
    <dxf>
      <fill>
        <patternFill patternType="solid">
          <fgColor rgb="002F75B5"/>
          <bgColor rgb="002F75B5"/>
        </patternFill>
      </fill>
    </dxf>
    <dxf>
      <fill>
        <patternFill patternType="solid">
          <fgColor rgb="00BDD7EE"/>
          <bgColor rgb="00BDD7EE"/>
        </patternFill>
      </fill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EFEFEF"/>
          <bgColor rgb="00EFEFEF"/>
        </patternFill>
      </fill>
    </dxf>
    <dxf>
      <font>
        <b val="1"/>
        <color rgb="00C00000"/>
      </font>
    </dxf>
    <dxf>
      <font>
        <color rgb="007F7F7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S31"/>
  <sheetViews>
    <sheetView showGridLines="0" workbookViewId="0">
      <pane xSplit="10" ySplit="6" topLeftCell="K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4.5" customWidth="1" min="8" max="8"/>
    <col width="6.5" customWidth="1" min="9" max="9"/>
    <col width="0.8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</cols>
  <sheetData>
    <row r="1">
      <c r="A1" s="1" t="inlineStr">
        <is>
          <t>ガントチャート</t>
        </is>
      </c>
      <c r="K1" s="2" t="inlineStr">
        <is>
          <t>表示の開始日(月曜日)</t>
        </is>
      </c>
      <c r="L1" s="3" t="n"/>
      <c r="M1" s="3" t="n"/>
      <c r="N1" s="3" t="n"/>
      <c r="O1" s="3" t="n"/>
      <c r="P1" s="3" t="n"/>
      <c r="Q1" s="3" t="n"/>
      <c r="R1" s="3" t="n"/>
      <c r="S1" s="3" t="n"/>
      <c r="T1" s="4" t="n"/>
      <c r="U1" s="5">
        <f>TODAY()-WEEKDAY(TODAY(),3)-7</f>
        <v/>
      </c>
      <c r="V1" s="3" t="n"/>
      <c r="W1" s="3" t="n"/>
      <c r="X1" s="3" t="n"/>
      <c r="Y1" s="3" t="n"/>
      <c r="Z1" s="4" t="n"/>
    </row>
    <row r="2">
      <c r="A2" s="2" t="inlineStr">
        <is>
          <t>プロジェクト</t>
        </is>
      </c>
      <c r="B2" s="4" t="n"/>
      <c r="C2" s="6" t="inlineStr">
        <is>
          <t>(例)新商品の発売準備</t>
        </is>
      </c>
      <c r="D2" s="7" t="n"/>
      <c r="E2" s="7" t="n"/>
      <c r="F2" s="7" t="n"/>
      <c r="G2" s="7" t="n"/>
      <c r="H2" s="7" t="n"/>
      <c r="I2" s="7" t="n"/>
      <c r="K2" s="2" t="inlineStr">
        <is>
          <t>今日</t>
        </is>
      </c>
      <c r="L2" s="3" t="n"/>
      <c r="M2" s="4" t="n"/>
      <c r="N2" s="8">
        <f>TODAY()</f>
        <v/>
      </c>
      <c r="O2" s="3" t="n"/>
      <c r="P2" s="4" t="n"/>
    </row>
    <row r="4" ht="15" customHeight="1">
      <c r="A4" s="9" t="inlineStr">
        <is>
          <t>WBS</t>
        </is>
      </c>
      <c r="B4" s="9" t="inlineStr">
        <is>
          <t>タスク</t>
        </is>
      </c>
      <c r="C4" s="9" t="inlineStr">
        <is>
          <t>担当</t>
        </is>
      </c>
      <c r="D4" s="9" t="inlineStr">
        <is>
          <t>予定
開始</t>
        </is>
      </c>
      <c r="E4" s="9" t="inlineStr">
        <is>
          <t>予定
終了</t>
        </is>
      </c>
      <c r="F4" s="9" t="inlineStr">
        <is>
          <t>実績
開始</t>
        </is>
      </c>
      <c r="G4" s="9" t="inlineStr">
        <is>
          <t>実績
終了</t>
        </is>
      </c>
      <c r="H4" s="9" t="inlineStr">
        <is>
          <t>日数</t>
        </is>
      </c>
      <c r="I4" s="9" t="inlineStr">
        <is>
          <t>状況</t>
        </is>
      </c>
      <c r="K4" s="10">
        <f>$U$1+0</f>
        <v/>
      </c>
      <c r="L4" s="7" t="n"/>
      <c r="M4" s="7" t="n"/>
      <c r="N4" s="7" t="n"/>
      <c r="O4" s="7" t="n"/>
      <c r="P4" s="7" t="n"/>
      <c r="Q4" s="7" t="n"/>
      <c r="R4" s="10">
        <f>$U$1+7</f>
        <v/>
      </c>
      <c r="S4" s="7" t="n"/>
      <c r="T4" s="7" t="n"/>
      <c r="U4" s="7" t="n"/>
      <c r="V4" s="7" t="n"/>
      <c r="W4" s="7" t="n"/>
      <c r="X4" s="7" t="n"/>
      <c r="Y4" s="10">
        <f>$U$1+14</f>
        <v/>
      </c>
      <c r="Z4" s="7" t="n"/>
      <c r="AA4" s="7" t="n"/>
      <c r="AB4" s="7" t="n"/>
      <c r="AC4" s="7" t="n"/>
      <c r="AD4" s="7" t="n"/>
      <c r="AE4" s="7" t="n"/>
      <c r="AF4" s="10">
        <f>$U$1+21</f>
        <v/>
      </c>
      <c r="AG4" s="7" t="n"/>
      <c r="AH4" s="7" t="n"/>
      <c r="AI4" s="7" t="n"/>
      <c r="AJ4" s="7" t="n"/>
      <c r="AK4" s="7" t="n"/>
      <c r="AL4" s="7" t="n"/>
      <c r="AM4" s="10">
        <f>$U$1+28</f>
        <v/>
      </c>
      <c r="AN4" s="7" t="n"/>
      <c r="AO4" s="7" t="n"/>
      <c r="AP4" s="7" t="n"/>
      <c r="AQ4" s="7" t="n"/>
      <c r="AR4" s="7" t="n"/>
      <c r="AS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K5" s="11">
        <f>DAY($U$1+0)</f>
        <v/>
      </c>
      <c r="L5" s="11">
        <f>DAY($U$1+1)</f>
        <v/>
      </c>
      <c r="M5" s="11">
        <f>DAY($U$1+2)</f>
        <v/>
      </c>
      <c r="N5" s="11">
        <f>DAY($U$1+3)</f>
        <v/>
      </c>
      <c r="O5" s="11">
        <f>DAY($U$1+4)</f>
        <v/>
      </c>
      <c r="P5" s="11">
        <f>DAY($U$1+5)</f>
        <v/>
      </c>
      <c r="Q5" s="11">
        <f>DAY($U$1+6)</f>
        <v/>
      </c>
      <c r="R5" s="11">
        <f>DAY($U$1+7)</f>
        <v/>
      </c>
      <c r="S5" s="11">
        <f>DAY($U$1+8)</f>
        <v/>
      </c>
      <c r="T5" s="11">
        <f>DAY($U$1+9)</f>
        <v/>
      </c>
      <c r="U5" s="11">
        <f>DAY($U$1+10)</f>
        <v/>
      </c>
      <c r="V5" s="11">
        <f>DAY($U$1+11)</f>
        <v/>
      </c>
      <c r="W5" s="11">
        <f>DAY($U$1+12)</f>
        <v/>
      </c>
      <c r="X5" s="11">
        <f>DAY($U$1+13)</f>
        <v/>
      </c>
      <c r="Y5" s="11">
        <f>DAY($U$1+14)</f>
        <v/>
      </c>
      <c r="Z5" s="11">
        <f>DAY($U$1+15)</f>
        <v/>
      </c>
      <c r="AA5" s="11">
        <f>DAY($U$1+16)</f>
        <v/>
      </c>
      <c r="AB5" s="11">
        <f>DAY($U$1+17)</f>
        <v/>
      </c>
      <c r="AC5" s="11">
        <f>DAY($U$1+18)</f>
        <v/>
      </c>
      <c r="AD5" s="11">
        <f>DAY($U$1+19)</f>
        <v/>
      </c>
      <c r="AE5" s="11">
        <f>DAY($U$1+20)</f>
        <v/>
      </c>
      <c r="AF5" s="11">
        <f>DAY($U$1+21)</f>
        <v/>
      </c>
      <c r="AG5" s="11">
        <f>DAY($U$1+22)</f>
        <v/>
      </c>
      <c r="AH5" s="11">
        <f>DAY($U$1+23)</f>
        <v/>
      </c>
      <c r="AI5" s="11">
        <f>DAY($U$1+24)</f>
        <v/>
      </c>
      <c r="AJ5" s="11">
        <f>DAY($U$1+25)</f>
        <v/>
      </c>
      <c r="AK5" s="11">
        <f>DAY($U$1+26)</f>
        <v/>
      </c>
      <c r="AL5" s="11">
        <f>DAY($U$1+27)</f>
        <v/>
      </c>
      <c r="AM5" s="11">
        <f>DAY($U$1+28)</f>
        <v/>
      </c>
      <c r="AN5" s="11">
        <f>DAY($U$1+29)</f>
        <v/>
      </c>
      <c r="AO5" s="11">
        <f>DAY($U$1+30)</f>
        <v/>
      </c>
      <c r="AP5" s="11">
        <f>DAY($U$1+31)</f>
        <v/>
      </c>
      <c r="AQ5" s="11">
        <f>DAY($U$1+32)</f>
        <v/>
      </c>
      <c r="AR5" s="11">
        <f>DAY($U$1+33)</f>
        <v/>
      </c>
      <c r="AS5" s="11">
        <f>DAY($U$1+34)</f>
        <v/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K6" s="12">
        <f>TEXT($U$1+0,"aaa")</f>
        <v/>
      </c>
      <c r="L6" s="12">
        <f>TEXT($U$1+1,"aaa")</f>
        <v/>
      </c>
      <c r="M6" s="12">
        <f>TEXT($U$1+2,"aaa")</f>
        <v/>
      </c>
      <c r="N6" s="12">
        <f>TEXT($U$1+3,"aaa")</f>
        <v/>
      </c>
      <c r="O6" s="12">
        <f>TEXT($U$1+4,"aaa")</f>
        <v/>
      </c>
      <c r="P6" s="12">
        <f>TEXT($U$1+5,"aaa")</f>
        <v/>
      </c>
      <c r="Q6" s="12">
        <f>TEXT($U$1+6,"aaa")</f>
        <v/>
      </c>
      <c r="R6" s="12">
        <f>TEXT($U$1+7,"aaa")</f>
        <v/>
      </c>
      <c r="S6" s="12">
        <f>TEXT($U$1+8,"aaa")</f>
        <v/>
      </c>
      <c r="T6" s="12">
        <f>TEXT($U$1+9,"aaa")</f>
        <v/>
      </c>
      <c r="U6" s="12">
        <f>TEXT($U$1+10,"aaa")</f>
        <v/>
      </c>
      <c r="V6" s="12">
        <f>TEXT($U$1+11,"aaa")</f>
        <v/>
      </c>
      <c r="W6" s="12">
        <f>TEXT($U$1+12,"aaa")</f>
        <v/>
      </c>
      <c r="X6" s="12">
        <f>TEXT($U$1+13,"aaa")</f>
        <v/>
      </c>
      <c r="Y6" s="12">
        <f>TEXT($U$1+14,"aaa")</f>
        <v/>
      </c>
      <c r="Z6" s="12">
        <f>TEXT($U$1+15,"aaa")</f>
        <v/>
      </c>
      <c r="AA6" s="12">
        <f>TEXT($U$1+16,"aaa")</f>
        <v/>
      </c>
      <c r="AB6" s="12">
        <f>TEXT($U$1+17,"aaa")</f>
        <v/>
      </c>
      <c r="AC6" s="12">
        <f>TEXT($U$1+18,"aaa")</f>
        <v/>
      </c>
      <c r="AD6" s="12">
        <f>TEXT($U$1+19,"aaa")</f>
        <v/>
      </c>
      <c r="AE6" s="12">
        <f>TEXT($U$1+20,"aaa")</f>
        <v/>
      </c>
      <c r="AF6" s="12">
        <f>TEXT($U$1+21,"aaa")</f>
        <v/>
      </c>
      <c r="AG6" s="12">
        <f>TEXT($U$1+22,"aaa")</f>
        <v/>
      </c>
      <c r="AH6" s="12">
        <f>TEXT($U$1+23,"aaa")</f>
        <v/>
      </c>
      <c r="AI6" s="12">
        <f>TEXT($U$1+24,"aaa")</f>
        <v/>
      </c>
      <c r="AJ6" s="12">
        <f>TEXT($U$1+25,"aaa")</f>
        <v/>
      </c>
      <c r="AK6" s="12">
        <f>TEXT($U$1+26,"aaa")</f>
        <v/>
      </c>
      <c r="AL6" s="12">
        <f>TEXT($U$1+27,"aaa")</f>
        <v/>
      </c>
      <c r="AM6" s="12">
        <f>TEXT($U$1+28,"aaa")</f>
        <v/>
      </c>
      <c r="AN6" s="12">
        <f>TEXT($U$1+29,"aaa")</f>
        <v/>
      </c>
      <c r="AO6" s="12">
        <f>TEXT($U$1+30,"aaa")</f>
        <v/>
      </c>
      <c r="AP6" s="12">
        <f>TEXT($U$1+31,"aaa")</f>
        <v/>
      </c>
      <c r="AQ6" s="12">
        <f>TEXT($U$1+32,"aaa")</f>
        <v/>
      </c>
      <c r="AR6" s="12">
        <f>TEXT($U$1+33,"aaa")</f>
        <v/>
      </c>
      <c r="AS6" s="12">
        <f>TEXT($U$1+34,"aaa")</f>
        <v/>
      </c>
    </row>
    <row r="7" ht="18" customHeight="1">
      <c r="A7" s="13" t="inlineStr">
        <is>
          <t>1</t>
        </is>
      </c>
      <c r="B7" s="14" t="inlineStr">
        <is>
          <t>企画</t>
        </is>
      </c>
      <c r="C7" s="15" t="inlineStr"/>
      <c r="D7" s="8" t="n"/>
      <c r="E7" s="8" t="n"/>
      <c r="F7" s="8" t="n"/>
      <c r="G7" s="8" t="n"/>
      <c r="H7" s="15">
        <f>IF(OR(D7="",E7=""),"",E7-D7+1)</f>
        <v/>
      </c>
      <c r="I7" s="15">
        <f>IF(D7="","",IF(G7&lt;&gt;"","完了",IF(TODAY()&gt;E7,"遅れ",IF(F7&lt;&gt;"","進行中","未着手"))))</f>
        <v/>
      </c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  <c r="AI7" s="15" t="n"/>
      <c r="AJ7" s="15" t="n"/>
      <c r="AK7" s="15" t="n"/>
      <c r="AL7" s="15" t="n"/>
      <c r="AM7" s="15" t="n"/>
      <c r="AN7" s="15" t="n"/>
      <c r="AO7" s="15" t="n"/>
      <c r="AP7" s="15" t="n"/>
      <c r="AQ7" s="15" t="n"/>
      <c r="AR7" s="15" t="n"/>
      <c r="AS7" s="15" t="n"/>
    </row>
    <row r="8" ht="18" customHeight="1">
      <c r="A8" s="15" t="inlineStr">
        <is>
          <t>1.1</t>
        </is>
      </c>
      <c r="B8" s="16" t="inlineStr">
        <is>
          <t xml:space="preserve">　市場調査</t>
        </is>
      </c>
      <c r="C8" s="15" t="inlineStr">
        <is>
          <t>田中</t>
        </is>
      </c>
      <c r="D8" s="8">
        <f>$U$1+0</f>
        <v/>
      </c>
      <c r="E8" s="8">
        <f>$U$1+4</f>
        <v/>
      </c>
      <c r="F8" s="8">
        <f>$U$1+0</f>
        <v/>
      </c>
      <c r="G8" s="8">
        <f>$U$1+5</f>
        <v/>
      </c>
      <c r="H8" s="15">
        <f>IF(OR(D8="",E8=""),"",E8-D8+1)</f>
        <v/>
      </c>
      <c r="I8" s="15">
        <f>IF(D8="","",IF(G8&lt;&gt;"","完了",IF(TODAY()&gt;E8,"遅れ",IF(F8&lt;&gt;"","進行中","未着手"))))</f>
        <v/>
      </c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5" t="n"/>
      <c r="AJ8" s="15" t="n"/>
      <c r="AK8" s="15" t="n"/>
      <c r="AL8" s="15" t="n"/>
      <c r="AM8" s="15" t="n"/>
      <c r="AN8" s="15" t="n"/>
      <c r="AO8" s="15" t="n"/>
      <c r="AP8" s="15" t="n"/>
      <c r="AQ8" s="15" t="n"/>
      <c r="AR8" s="15" t="n"/>
      <c r="AS8" s="15" t="n"/>
    </row>
    <row r="9" ht="18" customHeight="1">
      <c r="A9" s="15" t="inlineStr">
        <is>
          <t>1.2</t>
        </is>
      </c>
      <c r="B9" s="16" t="inlineStr">
        <is>
          <t xml:space="preserve">　商品コンセプト決定</t>
        </is>
      </c>
      <c r="C9" s="15" t="inlineStr">
        <is>
          <t>田中</t>
        </is>
      </c>
      <c r="D9" s="8">
        <f>$U$1+4</f>
        <v/>
      </c>
      <c r="E9" s="8">
        <f>$U$1+6</f>
        <v/>
      </c>
      <c r="F9" s="8">
        <f>$U$1+5</f>
        <v/>
      </c>
      <c r="G9" s="8" t="n"/>
      <c r="H9" s="15">
        <f>IF(OR(D9="",E9=""),"",E9-D9+1)</f>
        <v/>
      </c>
      <c r="I9" s="15">
        <f>IF(D9="","",IF(G9&lt;&gt;"","完了",IF(TODAY()&gt;E9,"遅れ",IF(F9&lt;&gt;"","進行中","未着手"))))</f>
        <v/>
      </c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</row>
    <row r="10" ht="18" customHeight="1">
      <c r="A10" s="13" t="inlineStr">
        <is>
          <t>2</t>
        </is>
      </c>
      <c r="B10" s="14" t="inlineStr">
        <is>
          <t>制作</t>
        </is>
      </c>
      <c r="C10" s="15" t="inlineStr"/>
      <c r="D10" s="8" t="n"/>
      <c r="E10" s="8" t="n"/>
      <c r="F10" s="8" t="n"/>
      <c r="G10" s="8" t="n"/>
      <c r="H10" s="15">
        <f>IF(OR(D10="",E10=""),"",E10-D10+1)</f>
        <v/>
      </c>
      <c r="I10" s="15">
        <f>IF(D10="","",IF(G10&lt;&gt;"","完了",IF(TODAY()&gt;E10,"遅れ",IF(F10&lt;&gt;"","進行中","未着手"))))</f>
        <v/>
      </c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5" t="n"/>
      <c r="AJ10" s="15" t="n"/>
      <c r="AK10" s="15" t="n"/>
      <c r="AL10" s="15" t="n"/>
      <c r="AM10" s="15" t="n"/>
      <c r="AN10" s="15" t="n"/>
      <c r="AO10" s="15" t="n"/>
      <c r="AP10" s="15" t="n"/>
      <c r="AQ10" s="15" t="n"/>
      <c r="AR10" s="15" t="n"/>
      <c r="AS10" s="15" t="n"/>
    </row>
    <row r="11" ht="18" customHeight="1">
      <c r="A11" s="15" t="inlineStr">
        <is>
          <t>2.1</t>
        </is>
      </c>
      <c r="B11" s="16" t="inlineStr">
        <is>
          <t xml:space="preserve">　パッケージデザイン</t>
        </is>
      </c>
      <c r="C11" s="15" t="inlineStr">
        <is>
          <t>佐藤</t>
        </is>
      </c>
      <c r="D11" s="8">
        <f>$U$1+7</f>
        <v/>
      </c>
      <c r="E11" s="8">
        <f>$U$1+16</f>
        <v/>
      </c>
      <c r="F11" s="8">
        <f>$U$1+8</f>
        <v/>
      </c>
      <c r="G11" s="8" t="n"/>
      <c r="H11" s="15">
        <f>IF(OR(D11="",E11=""),"",E11-D11+1)</f>
        <v/>
      </c>
      <c r="I11" s="15">
        <f>IF(D11="","",IF(G11&lt;&gt;"","完了",IF(TODAY()&gt;E11,"遅れ",IF(F11&lt;&gt;"","進行中","未着手"))))</f>
        <v/>
      </c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</row>
    <row r="12" ht="18" customHeight="1">
      <c r="A12" s="15" t="inlineStr">
        <is>
          <t>2.2</t>
        </is>
      </c>
      <c r="B12" s="16" t="inlineStr">
        <is>
          <t xml:space="preserve">　試作品の製造</t>
        </is>
      </c>
      <c r="C12" s="15" t="inlineStr">
        <is>
          <t>鈴木</t>
        </is>
      </c>
      <c r="D12" s="8">
        <f>$U$1+12</f>
        <v/>
      </c>
      <c r="E12" s="8">
        <f>$U$1+22</f>
        <v/>
      </c>
      <c r="F12" s="8" t="n"/>
      <c r="G12" s="8" t="n"/>
      <c r="H12" s="15">
        <f>IF(OR(D12="",E12=""),"",E12-D12+1)</f>
        <v/>
      </c>
      <c r="I12" s="15">
        <f>IF(D12="","",IF(G12&lt;&gt;"","完了",IF(TODAY()&gt;E12,"遅れ",IF(F12&lt;&gt;"","進行中","未着手"))))</f>
        <v/>
      </c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5" t="n"/>
      <c r="AJ12" s="15" t="n"/>
      <c r="AK12" s="15" t="n"/>
      <c r="AL12" s="15" t="n"/>
      <c r="AM12" s="15" t="n"/>
      <c r="AN12" s="15" t="n"/>
      <c r="AO12" s="15" t="n"/>
      <c r="AP12" s="15" t="n"/>
      <c r="AQ12" s="15" t="n"/>
      <c r="AR12" s="15" t="n"/>
      <c r="AS12" s="15" t="n"/>
    </row>
    <row r="13" ht="18" customHeight="1">
      <c r="A13" s="13" t="inlineStr">
        <is>
          <t>3</t>
        </is>
      </c>
      <c r="B13" s="14" t="inlineStr">
        <is>
          <t>販売準備</t>
        </is>
      </c>
      <c r="C13" s="15" t="inlineStr"/>
      <c r="D13" s="8" t="n"/>
      <c r="E13" s="8" t="n"/>
      <c r="F13" s="8" t="n"/>
      <c r="G13" s="8" t="n"/>
      <c r="H13" s="15">
        <f>IF(OR(D13="",E13=""),"",E13-D13+1)</f>
        <v/>
      </c>
      <c r="I13" s="15">
        <f>IF(D13="","",IF(G13&lt;&gt;"","完了",IF(TODAY()&gt;E13,"遅れ",IF(F13&lt;&gt;"","進行中","未着手"))))</f>
        <v/>
      </c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5" t="n"/>
      <c r="AJ13" s="15" t="n"/>
      <c r="AK13" s="15" t="n"/>
      <c r="AL13" s="15" t="n"/>
      <c r="AM13" s="15" t="n"/>
      <c r="AN13" s="15" t="n"/>
      <c r="AO13" s="15" t="n"/>
      <c r="AP13" s="15" t="n"/>
      <c r="AQ13" s="15" t="n"/>
      <c r="AR13" s="15" t="n"/>
      <c r="AS13" s="15" t="n"/>
    </row>
    <row r="14" ht="18" customHeight="1">
      <c r="A14" s="15" t="inlineStr">
        <is>
          <t>3.1</t>
        </is>
      </c>
      <c r="B14" s="16" t="inlineStr">
        <is>
          <t xml:space="preserve">　販売ページ作成</t>
        </is>
      </c>
      <c r="C14" s="15" t="inlineStr">
        <is>
          <t>山田</t>
        </is>
      </c>
      <c r="D14" s="8">
        <f>$U$1+19</f>
        <v/>
      </c>
      <c r="E14" s="8">
        <f>$U$1+26</f>
        <v/>
      </c>
      <c r="F14" s="8" t="n"/>
      <c r="G14" s="8" t="n"/>
      <c r="H14" s="15">
        <f>IF(OR(D14="",E14=""),"",E14-D14+1)</f>
        <v/>
      </c>
      <c r="I14" s="15">
        <f>IF(D14="","",IF(G14&lt;&gt;"","完了",IF(TODAY()&gt;E14,"遅れ",IF(F14&lt;&gt;"","進行中","未着手"))))</f>
        <v/>
      </c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  <c r="AM14" s="15" t="n"/>
      <c r="AN14" s="15" t="n"/>
      <c r="AO14" s="15" t="n"/>
      <c r="AP14" s="15" t="n"/>
      <c r="AQ14" s="15" t="n"/>
      <c r="AR14" s="15" t="n"/>
      <c r="AS14" s="15" t="n"/>
    </row>
    <row r="15" ht="18" customHeight="1">
      <c r="A15" s="15" t="inlineStr">
        <is>
          <t>3.2</t>
        </is>
      </c>
      <c r="B15" s="16" t="inlineStr">
        <is>
          <t xml:space="preserve">　発売・告知</t>
        </is>
      </c>
      <c r="C15" s="15" t="inlineStr">
        <is>
          <t>山田</t>
        </is>
      </c>
      <c r="D15" s="8">
        <f>$U$1+29</f>
        <v/>
      </c>
      <c r="E15" s="8">
        <f>$U$1+31</f>
        <v/>
      </c>
      <c r="F15" s="8" t="n"/>
      <c r="G15" s="8" t="n"/>
      <c r="H15" s="15">
        <f>IF(OR(D15="",E15=""),"",E15-D15+1)</f>
        <v/>
      </c>
      <c r="I15" s="15">
        <f>IF(D15="","",IF(G15&lt;&gt;"","完了",IF(TODAY()&gt;E15,"遅れ",IF(F15&lt;&gt;"","進行中","未着手"))))</f>
        <v/>
      </c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5" t="n"/>
      <c r="AJ15" s="15" t="n"/>
      <c r="AK15" s="15" t="n"/>
      <c r="AL15" s="15" t="n"/>
      <c r="AM15" s="15" t="n"/>
      <c r="AN15" s="15" t="n"/>
      <c r="AO15" s="15" t="n"/>
      <c r="AP15" s="15" t="n"/>
      <c r="AQ15" s="15" t="n"/>
      <c r="AR15" s="15" t="n"/>
      <c r="AS15" s="15" t="n"/>
    </row>
    <row r="16" ht="18" customHeight="1">
      <c r="A16" s="15" t="n"/>
      <c r="B16" s="16" t="n"/>
      <c r="C16" s="15" t="n"/>
      <c r="D16" s="8" t="n"/>
      <c r="E16" s="8" t="n"/>
      <c r="F16" s="8" t="n"/>
      <c r="G16" s="8" t="n"/>
      <c r="H16" s="15">
        <f>IF(OR(D16="",E16=""),"",E16-D16+1)</f>
        <v/>
      </c>
      <c r="I16" s="15">
        <f>IF(D16="","",IF(G16&lt;&gt;"","完了",IF(TODAY()&gt;E16,"遅れ",IF(F16&lt;&gt;"","進行中","未着手"))))</f>
        <v/>
      </c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5" t="n"/>
      <c r="AJ16" s="15" t="n"/>
      <c r="AK16" s="15" t="n"/>
      <c r="AL16" s="15" t="n"/>
      <c r="AM16" s="15" t="n"/>
      <c r="AN16" s="15" t="n"/>
      <c r="AO16" s="15" t="n"/>
      <c r="AP16" s="15" t="n"/>
      <c r="AQ16" s="15" t="n"/>
      <c r="AR16" s="15" t="n"/>
      <c r="AS16" s="15" t="n"/>
    </row>
    <row r="17" ht="18" customHeight="1">
      <c r="A17" s="15" t="n"/>
      <c r="B17" s="16" t="n"/>
      <c r="C17" s="15" t="n"/>
      <c r="D17" s="8" t="n"/>
      <c r="E17" s="8" t="n"/>
      <c r="F17" s="8" t="n"/>
      <c r="G17" s="8" t="n"/>
      <c r="H17" s="15">
        <f>IF(OR(D17="",E17=""),"",E17-D17+1)</f>
        <v/>
      </c>
      <c r="I17" s="15">
        <f>IF(D17="","",IF(G17&lt;&gt;"","完了",IF(TODAY()&gt;E17,"遅れ",IF(F17&lt;&gt;"","進行中","未着手"))))</f>
        <v/>
      </c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  <c r="AM17" s="15" t="n"/>
      <c r="AN17" s="15" t="n"/>
      <c r="AO17" s="15" t="n"/>
      <c r="AP17" s="15" t="n"/>
      <c r="AQ17" s="15" t="n"/>
      <c r="AR17" s="15" t="n"/>
      <c r="AS17" s="15" t="n"/>
    </row>
    <row r="18" ht="18" customHeight="1">
      <c r="A18" s="15" t="n"/>
      <c r="B18" s="16" t="n"/>
      <c r="C18" s="15" t="n"/>
      <c r="D18" s="8" t="n"/>
      <c r="E18" s="8" t="n"/>
      <c r="F18" s="8" t="n"/>
      <c r="G18" s="8" t="n"/>
      <c r="H18" s="15">
        <f>IF(OR(D18="",E18=""),"",E18-D18+1)</f>
        <v/>
      </c>
      <c r="I18" s="15">
        <f>IF(D18="","",IF(G18&lt;&gt;"","完了",IF(TODAY()&gt;E18,"遅れ",IF(F18&lt;&gt;"","進行中","未着手"))))</f>
        <v/>
      </c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5" t="n"/>
      <c r="AJ18" s="15" t="n"/>
      <c r="AK18" s="15" t="n"/>
      <c r="AL18" s="15" t="n"/>
      <c r="AM18" s="15" t="n"/>
      <c r="AN18" s="15" t="n"/>
      <c r="AO18" s="15" t="n"/>
      <c r="AP18" s="15" t="n"/>
      <c r="AQ18" s="15" t="n"/>
      <c r="AR18" s="15" t="n"/>
      <c r="AS18" s="15" t="n"/>
    </row>
    <row r="19" ht="18" customHeight="1">
      <c r="A19" s="15" t="n"/>
      <c r="B19" s="16" t="n"/>
      <c r="C19" s="15" t="n"/>
      <c r="D19" s="8" t="n"/>
      <c r="E19" s="8" t="n"/>
      <c r="F19" s="8" t="n"/>
      <c r="G19" s="8" t="n"/>
      <c r="H19" s="15">
        <f>IF(OR(D19="",E19=""),"",E19-D19+1)</f>
        <v/>
      </c>
      <c r="I19" s="15">
        <f>IF(D19="","",IF(G19&lt;&gt;"","完了",IF(TODAY()&gt;E19,"遅れ",IF(F19&lt;&gt;"","進行中","未着手"))))</f>
        <v/>
      </c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5" t="n"/>
      <c r="AS19" s="15" t="n"/>
    </row>
    <row r="20" ht="18" customHeight="1">
      <c r="A20" s="15" t="n"/>
      <c r="B20" s="16" t="n"/>
      <c r="C20" s="15" t="n"/>
      <c r="D20" s="8" t="n"/>
      <c r="E20" s="8" t="n"/>
      <c r="F20" s="8" t="n"/>
      <c r="G20" s="8" t="n"/>
      <c r="H20" s="15">
        <f>IF(OR(D20="",E20=""),"",E20-D20+1)</f>
        <v/>
      </c>
      <c r="I20" s="15">
        <f>IF(D20="","",IF(G20&lt;&gt;"","完了",IF(TODAY()&gt;E20,"遅れ",IF(F20&lt;&gt;"","進行中","未着手"))))</f>
        <v/>
      </c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  <c r="AM20" s="15" t="n"/>
      <c r="AN20" s="15" t="n"/>
      <c r="AO20" s="15" t="n"/>
      <c r="AP20" s="15" t="n"/>
      <c r="AQ20" s="15" t="n"/>
      <c r="AR20" s="15" t="n"/>
      <c r="AS20" s="15" t="n"/>
    </row>
    <row r="21" ht="18" customHeight="1">
      <c r="A21" s="15" t="n"/>
      <c r="B21" s="16" t="n"/>
      <c r="C21" s="15" t="n"/>
      <c r="D21" s="8" t="n"/>
      <c r="E21" s="8" t="n"/>
      <c r="F21" s="8" t="n"/>
      <c r="G21" s="8" t="n"/>
      <c r="H21" s="15">
        <f>IF(OR(D21="",E21=""),"",E21-D21+1)</f>
        <v/>
      </c>
      <c r="I21" s="15">
        <f>IF(D21="","",IF(G21&lt;&gt;"","完了",IF(TODAY()&gt;E21,"遅れ",IF(F21&lt;&gt;"","進行中","未着手"))))</f>
        <v/>
      </c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</row>
    <row r="22" ht="18" customHeight="1">
      <c r="A22" s="15" t="n"/>
      <c r="B22" s="16" t="n"/>
      <c r="C22" s="15" t="n"/>
      <c r="D22" s="8" t="n"/>
      <c r="E22" s="8" t="n"/>
      <c r="F22" s="8" t="n"/>
      <c r="G22" s="8" t="n"/>
      <c r="H22" s="15">
        <f>IF(OR(D22="",E22=""),"",E22-D22+1)</f>
        <v/>
      </c>
      <c r="I22" s="15">
        <f>IF(D22="","",IF(G22&lt;&gt;"","完了",IF(TODAY()&gt;E22,"遅れ",IF(F22&lt;&gt;"","進行中","未着手"))))</f>
        <v/>
      </c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5" t="n"/>
      <c r="AJ22" s="15" t="n"/>
      <c r="AK22" s="15" t="n"/>
      <c r="AL22" s="15" t="n"/>
      <c r="AM22" s="15" t="n"/>
      <c r="AN22" s="15" t="n"/>
      <c r="AO22" s="15" t="n"/>
      <c r="AP22" s="15" t="n"/>
      <c r="AQ22" s="15" t="n"/>
      <c r="AR22" s="15" t="n"/>
      <c r="AS22" s="15" t="n"/>
    </row>
    <row r="23" ht="18" customHeight="1">
      <c r="A23" s="15" t="n"/>
      <c r="B23" s="16" t="n"/>
      <c r="C23" s="15" t="n"/>
      <c r="D23" s="8" t="n"/>
      <c r="E23" s="8" t="n"/>
      <c r="F23" s="8" t="n"/>
      <c r="G23" s="8" t="n"/>
      <c r="H23" s="15">
        <f>IF(OR(D23="",E23=""),"",E23-D23+1)</f>
        <v/>
      </c>
      <c r="I23" s="15">
        <f>IF(D23="","",IF(G23&lt;&gt;"","完了",IF(TODAY()&gt;E23,"遅れ",IF(F23&lt;&gt;"","進行中","未着手"))))</f>
        <v/>
      </c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5" t="n"/>
      <c r="AJ23" s="15" t="n"/>
      <c r="AK23" s="15" t="n"/>
      <c r="AL23" s="15" t="n"/>
      <c r="AM23" s="15" t="n"/>
      <c r="AN23" s="15" t="n"/>
      <c r="AO23" s="15" t="n"/>
      <c r="AP23" s="15" t="n"/>
      <c r="AQ23" s="15" t="n"/>
      <c r="AR23" s="15" t="n"/>
      <c r="AS23" s="15" t="n"/>
    </row>
    <row r="24" ht="18" customHeight="1">
      <c r="A24" s="15" t="n"/>
      <c r="B24" s="16" t="n"/>
      <c r="C24" s="15" t="n"/>
      <c r="D24" s="8" t="n"/>
      <c r="E24" s="8" t="n"/>
      <c r="F24" s="8" t="n"/>
      <c r="G24" s="8" t="n"/>
      <c r="H24" s="15">
        <f>IF(OR(D24="",E24=""),"",E24-D24+1)</f>
        <v/>
      </c>
      <c r="I24" s="15">
        <f>IF(D24="","",IF(G24&lt;&gt;"","完了",IF(TODAY()&gt;E24,"遅れ",IF(F24&lt;&gt;"","進行中","未着手"))))</f>
        <v/>
      </c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5" t="n"/>
      <c r="AJ24" s="15" t="n"/>
      <c r="AK24" s="15" t="n"/>
      <c r="AL24" s="15" t="n"/>
      <c r="AM24" s="15" t="n"/>
      <c r="AN24" s="15" t="n"/>
      <c r="AO24" s="15" t="n"/>
      <c r="AP24" s="15" t="n"/>
      <c r="AQ24" s="15" t="n"/>
      <c r="AR24" s="15" t="n"/>
      <c r="AS24" s="15" t="n"/>
    </row>
    <row r="25" ht="18" customHeight="1">
      <c r="A25" s="15" t="n"/>
      <c r="B25" s="16" t="n"/>
      <c r="C25" s="15" t="n"/>
      <c r="D25" s="8" t="n"/>
      <c r="E25" s="8" t="n"/>
      <c r="F25" s="8" t="n"/>
      <c r="G25" s="8" t="n"/>
      <c r="H25" s="15">
        <f>IF(OR(D25="",E25=""),"",E25-D25+1)</f>
        <v/>
      </c>
      <c r="I25" s="15">
        <f>IF(D25="","",IF(G25&lt;&gt;"","完了",IF(TODAY()&gt;E25,"遅れ",IF(F25&lt;&gt;"","進行中","未着手"))))</f>
        <v/>
      </c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  <c r="AM25" s="15" t="n"/>
      <c r="AN25" s="15" t="n"/>
      <c r="AO25" s="15" t="n"/>
      <c r="AP25" s="15" t="n"/>
      <c r="AQ25" s="15" t="n"/>
      <c r="AR25" s="15" t="n"/>
      <c r="AS25" s="15" t="n"/>
    </row>
    <row r="26" ht="18" customHeight="1">
      <c r="A26" s="15" t="n"/>
      <c r="B26" s="16" t="n"/>
      <c r="C26" s="15" t="n"/>
      <c r="D26" s="8" t="n"/>
      <c r="E26" s="8" t="n"/>
      <c r="F26" s="8" t="n"/>
      <c r="G26" s="8" t="n"/>
      <c r="H26" s="15">
        <f>IF(OR(D26="",E26=""),"",E26-D26+1)</f>
        <v/>
      </c>
      <c r="I26" s="15">
        <f>IF(D26="","",IF(G26&lt;&gt;"","完了",IF(TODAY()&gt;E26,"遅れ",IF(F26&lt;&gt;"","進行中","未着手"))))</f>
        <v/>
      </c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  <c r="AI26" s="15" t="n"/>
      <c r="AJ26" s="15" t="n"/>
      <c r="AK26" s="15" t="n"/>
      <c r="AL26" s="15" t="n"/>
      <c r="AM26" s="15" t="n"/>
      <c r="AN26" s="15" t="n"/>
      <c r="AO26" s="15" t="n"/>
      <c r="AP26" s="15" t="n"/>
      <c r="AQ26" s="15" t="n"/>
      <c r="AR26" s="15" t="n"/>
      <c r="AS26" s="15" t="n"/>
    </row>
    <row r="27" ht="18" customHeight="1">
      <c r="A27" s="15" t="n"/>
      <c r="B27" s="16" t="n"/>
      <c r="C27" s="15" t="n"/>
      <c r="D27" s="8" t="n"/>
      <c r="E27" s="8" t="n"/>
      <c r="F27" s="8" t="n"/>
      <c r="G27" s="8" t="n"/>
      <c r="H27" s="15">
        <f>IF(OR(D27="",E27=""),"",E27-D27+1)</f>
        <v/>
      </c>
      <c r="I27" s="15">
        <f>IF(D27="","",IF(G27&lt;&gt;"","完了",IF(TODAY()&gt;E27,"遅れ",IF(F27&lt;&gt;"","進行中","未着手"))))</f>
        <v/>
      </c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  <c r="AI27" s="15" t="n"/>
      <c r="AJ27" s="15" t="n"/>
      <c r="AK27" s="15" t="n"/>
      <c r="AL27" s="15" t="n"/>
      <c r="AM27" s="15" t="n"/>
      <c r="AN27" s="15" t="n"/>
      <c r="AO27" s="15" t="n"/>
      <c r="AP27" s="15" t="n"/>
      <c r="AQ27" s="15" t="n"/>
      <c r="AR27" s="15" t="n"/>
      <c r="AS27" s="15" t="n"/>
    </row>
    <row r="28" ht="18" customHeight="1">
      <c r="A28" s="15" t="n"/>
      <c r="B28" s="16" t="n"/>
      <c r="C28" s="15" t="n"/>
      <c r="D28" s="8" t="n"/>
      <c r="E28" s="8" t="n"/>
      <c r="F28" s="8" t="n"/>
      <c r="G28" s="8" t="n"/>
      <c r="H28" s="15">
        <f>IF(OR(D28="",E28=""),"",E28-D28+1)</f>
        <v/>
      </c>
      <c r="I28" s="15">
        <f>IF(D28="","",IF(G28&lt;&gt;"","完了",IF(TODAY()&gt;E28,"遅れ",IF(F28&lt;&gt;"","進行中","未着手"))))</f>
        <v/>
      </c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  <c r="AI28" s="15" t="n"/>
      <c r="AJ28" s="15" t="n"/>
      <c r="AK28" s="15" t="n"/>
      <c r="AL28" s="15" t="n"/>
      <c r="AM28" s="15" t="n"/>
      <c r="AN28" s="15" t="n"/>
      <c r="AO28" s="15" t="n"/>
      <c r="AP28" s="15" t="n"/>
      <c r="AQ28" s="15" t="n"/>
      <c r="AR28" s="15" t="n"/>
      <c r="AS28" s="15" t="n"/>
    </row>
    <row r="30">
      <c r="B30" s="17" t="inlineStr">
        <is>
          <t>■ 薄い青=予定　■ 濃い青=実績(終わっていない作業は今日まで)　■ 赤=予定の終了日を過ぎても終わっていない分　(黄色の列=今日、灰色=土日)</t>
        </is>
      </c>
    </row>
    <row r="31">
      <c r="B31" s="17" t="inlineStr">
        <is>
          <t>※表示の開始日は、はじめは「先週の月曜日」になる式が入っています。日付を入れて上書きできます。見本の日付も開始日に合わせて動くので、消してから使ってください。</t>
        </is>
      </c>
    </row>
  </sheetData>
  <mergeCells count="21">
    <mergeCell ref="D4:D6"/>
    <mergeCell ref="N2:P2"/>
    <mergeCell ref="AM4:AS4"/>
    <mergeCell ref="I4:I6"/>
    <mergeCell ref="A1:E1"/>
    <mergeCell ref="G4:G6"/>
    <mergeCell ref="K2:M2"/>
    <mergeCell ref="A4:A6"/>
    <mergeCell ref="K4:Q4"/>
    <mergeCell ref="B4:B6"/>
    <mergeCell ref="Y4:AE4"/>
    <mergeCell ref="F4:F6"/>
    <mergeCell ref="H4:H6"/>
    <mergeCell ref="A2:B2"/>
    <mergeCell ref="R4:X4"/>
    <mergeCell ref="U1:Z1"/>
    <mergeCell ref="E4:E6"/>
    <mergeCell ref="AF4:AL4"/>
    <mergeCell ref="K1:T1"/>
    <mergeCell ref="C4:C6"/>
    <mergeCell ref="C2:I2"/>
  </mergeCells>
  <conditionalFormatting sqref="K7:AS28">
    <cfRule type="expression" priority="1" dxfId="0" stopIfTrue="1">
      <formula>AND($D7&lt;&gt;"",$G7="",($U$1+COLUMN(K7)-COLUMN($K7))&gt;$E7,($U$1+COLUMN(K7)-COLUMN($K7))&lt;=TODAY())</formula>
    </cfRule>
    <cfRule type="expression" priority="2" dxfId="1" stopIfTrue="1">
      <formula>AND($F7&lt;&gt;"",($U$1+COLUMN(K7)-COLUMN($K7))&gt;=$F7,($U$1+COLUMN(K7)-COLUMN($K7))&lt;=IF($G7&lt;&gt;"",$G7,TODAY()))</formula>
    </cfRule>
    <cfRule type="expression" priority="3" dxfId="2" stopIfTrue="1">
      <formula>AND($D7&lt;&gt;"",($U$1+COLUMN(K7)-COLUMN($K7))&gt;=$D7,($U$1+COLUMN(K7)-COLUMN($K7))&lt;=$E7)</formula>
    </cfRule>
  </conditionalFormatting>
  <conditionalFormatting sqref="K5:AS28">
    <cfRule type="expression" priority="4" dxfId="3">
      <formula>($U$1+COLUMN(K5)-COLUMN($K5))=TODAY()</formula>
    </cfRule>
    <cfRule type="expression" priority="5" dxfId="4">
      <formula>WEEKDAY($U$1+COLUMN(K5)-COLUMN($K5),2)&gt;5</formula>
    </cfRule>
  </conditionalFormatting>
  <conditionalFormatting sqref="I7:I28">
    <cfRule type="expression" priority="6" dxfId="5">
      <formula>$I7="遅れ"</formula>
    </cfRule>
    <cfRule type="expression" priority="7" dxfId="6">
      <formula>$I7="完了"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2026-10-24T01:23:09Z</dcterms:created>
  <dcterms:modified xmlns:dcterms="http://purl.org/dc/terms/" xmlns:xsi="http://www.w3.org/2001/XMLSchema-instance" xsi:type="dcterms:W3CDTF">2026-10-24T01:23:09Z</dcterms:modified>
</cp:coreProperties>
</file>