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勤怠表" sheetId="1" state="visible" r:id="rId1"/>
  </sheets>
  <definedNames>
    <definedName name="_xlnm.Print_Area" localSheetId="0">'勤怠表'!$A$1:$I$46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円&quot;"/>
    <numFmt numFmtId="165" formatCode="m/d"/>
    <numFmt numFmtId="166" formatCode="[h]:mm"/>
  </numFmts>
  <fonts count="9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b val="1"/>
      <sz val="12"/>
    </font>
    <font>
      <name val="游ゴシック"/>
      <sz val="11"/>
    </font>
    <font>
      <name val="游ゴシック"/>
      <sz val="10"/>
    </font>
    <font>
      <name val="游ゴシック"/>
      <sz val="8.5"/>
    </font>
    <font>
      <name val="游ゴシック"/>
      <b val="1"/>
      <sz val="10"/>
    </font>
    <font>
      <name val="游ゴシック"/>
      <b val="1"/>
      <sz val="11"/>
    </font>
    <font>
      <name val="游ゴシック"/>
      <sz val="9"/>
    </font>
  </fonts>
  <fills count="4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E3F1F3"/>
      </patternFill>
    </fill>
  </fills>
  <borders count="5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  <border>
      <left/>
      <right/>
      <top style="thin">
        <color rgb="00777777"/>
      </top>
      <bottom/>
      <diagonal/>
    </border>
    <border>
      <left/>
      <right style="thin">
        <color rgb="00777777"/>
      </right>
      <top style="thin">
        <color rgb="00777777"/>
      </top>
      <bottom/>
      <diagonal/>
    </border>
    <border>
      <left/>
      <right style="thin">
        <color rgb="00777777"/>
      </right>
      <top style="thin">
        <color rgb="00777777"/>
      </top>
      <bottom style="thin">
        <color rgb="00777777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0" borderId="0" applyAlignment="1" pivotButton="0" quotePrefix="0" xfId="0">
      <alignment horizontal="center" vertical="center" shrinkToFit="1"/>
    </xf>
    <xf numFmtId="0" fontId="3" fillId="0" borderId="0" applyAlignment="1" pivotButton="0" quotePrefix="0" xfId="0">
      <alignment horizontal="left" vertical="center" shrinkToFit="1"/>
    </xf>
    <xf numFmtId="0" fontId="4" fillId="3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shrinkToFit="1"/>
    </xf>
    <xf numFmtId="164" fontId="3" fillId="2" borderId="1" applyAlignment="1" pivotButton="0" quotePrefix="0" xfId="0">
      <alignment horizontal="center" vertical="center" shrinkToFit="1"/>
    </xf>
    <xf numFmtId="9" fontId="3" fillId="2" borderId="1" applyAlignment="1" pivotButton="0" quotePrefix="0" xfId="0">
      <alignment horizontal="left" vertical="center" shrinkToFit="1"/>
    </xf>
    <xf numFmtId="20" fontId="3" fillId="2" borderId="1" applyAlignment="1" pivotButton="0" quotePrefix="0" xfId="0">
      <alignment horizontal="center" vertical="center" shrinkToFit="1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 shrinkToFit="1"/>
    </xf>
    <xf numFmtId="165" fontId="4" fillId="0" borderId="1" applyAlignment="1" pivotButton="0" quotePrefix="0" xfId="0">
      <alignment horizontal="center" vertical="center" shrinkToFit="1"/>
    </xf>
    <xf numFmtId="20" fontId="4" fillId="0" borderId="1" applyAlignment="1" pivotButton="0" quotePrefix="0" xfId="0">
      <alignment horizontal="center" vertical="center" shrinkToFit="1"/>
    </xf>
    <xf numFmtId="166" fontId="4" fillId="0" borderId="1" applyAlignment="1" pivotButton="0" quotePrefix="0" xfId="0">
      <alignment horizontal="center" vertical="center" shrinkToFit="1"/>
    </xf>
    <xf numFmtId="0" fontId="7" fillId="0" borderId="1" applyAlignment="1" pivotButton="0" quotePrefix="0" xfId="0">
      <alignment horizontal="center" vertical="center" shrinkToFit="1"/>
    </xf>
    <xf numFmtId="164" fontId="3" fillId="0" borderId="1" applyAlignment="1" pivotButton="0" quotePrefix="0" xfId="0">
      <alignment horizontal="center" vertical="center" shrinkToFit="1"/>
    </xf>
    <xf numFmtId="166" fontId="7" fillId="0" borderId="1" applyAlignment="1" pivotButton="0" quotePrefix="0" xfId="0">
      <alignment horizontal="center" vertical="center" shrinkToFit="1"/>
    </xf>
    <xf numFmtId="164" fontId="7" fillId="0" borderId="1" applyAlignment="1" pivotButton="0" quotePrefix="0" xfId="0">
      <alignment horizontal="center" vertical="center" shrinkToFit="1"/>
    </xf>
    <xf numFmtId="0" fontId="8" fillId="3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2">
    <dxf>
      <fill>
        <patternFill patternType="solid">
          <fgColor rgb="00DCEBFA"/>
          <bgColor rgb="00DCEBFA"/>
        </patternFill>
      </fill>
    </dxf>
    <dxf>
      <fill>
        <patternFill patternType="solid">
          <fgColor rgb="00FBE1E1"/>
          <bgColor rgb="00FBE1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22" customWidth="1" min="9" max="9"/>
    <col width="2" customWidth="1" min="10" max="10"/>
  </cols>
  <sheetData>
    <row r="1" ht="30" customHeight="1">
      <c r="A1" s="1" t="inlineStr">
        <is>
          <t>勤怠表</t>
        </is>
      </c>
      <c r="D1" s="2" t="n">
        <v>2026</v>
      </c>
      <c r="E1" s="3" t="inlineStr">
        <is>
          <t>年</t>
        </is>
      </c>
      <c r="F1" s="2" t="n">
        <v>11</v>
      </c>
      <c r="G1" s="4" t="inlineStr">
        <is>
          <t>月</t>
        </is>
      </c>
    </row>
    <row r="2">
      <c r="A2" s="5" t="inlineStr">
        <is>
          <t>氏名</t>
        </is>
      </c>
      <c r="B2" s="6" t="n"/>
      <c r="C2" s="7" t="n"/>
      <c r="D2" s="7" t="n"/>
      <c r="E2" s="7" t="n"/>
      <c r="F2" s="5" t="inlineStr">
        <is>
          <t>時給</t>
        </is>
      </c>
      <c r="G2" s="8" t="n">
        <v>1100</v>
      </c>
      <c r="H2" s="5" t="inlineStr">
        <is>
          <t>残業割増</t>
        </is>
      </c>
      <c r="I2" s="9" t="n">
        <v>0.25</v>
      </c>
    </row>
    <row r="3">
      <c r="A3" s="5" t="inlineStr">
        <is>
          <t>所属</t>
        </is>
      </c>
      <c r="B3" s="6" t="n"/>
      <c r="C3" s="7" t="n"/>
      <c r="D3" s="7" t="n"/>
      <c r="E3" s="7" t="n"/>
      <c r="F3" s="5" t="inlineStr">
        <is>
          <t>所定時間</t>
        </is>
      </c>
      <c r="G3" s="10" t="n">
        <v>0.3333333333333333</v>
      </c>
      <c r="H3" s="5" t="inlineStr">
        <is>
          <t>深夜割増</t>
        </is>
      </c>
      <c r="I3" s="9" t="n">
        <v>0.25</v>
      </c>
    </row>
    <row r="4">
      <c r="A4" s="11" t="inlineStr">
        <is>
          <t>黄色のセルに入力します。時刻は 9:00 のように「:」で入力。日をまたぐ勤務(22:00〜6:00)もそのまま入力できます。</t>
        </is>
      </c>
    </row>
    <row r="6" ht="20" customHeight="1">
      <c r="A6" s="12" t="inlineStr">
        <is>
          <t>日付</t>
        </is>
      </c>
      <c r="B6" s="12" t="inlineStr">
        <is>
          <t>曜日</t>
        </is>
      </c>
      <c r="C6" s="12" t="inlineStr">
        <is>
          <t>出勤</t>
        </is>
      </c>
      <c r="D6" s="12" t="inlineStr">
        <is>
          <t>退勤</t>
        </is>
      </c>
      <c r="E6" s="12" t="inlineStr">
        <is>
          <t>休憩</t>
        </is>
      </c>
      <c r="F6" s="12" t="inlineStr">
        <is>
          <t>実働</t>
        </is>
      </c>
      <c r="G6" s="12" t="inlineStr">
        <is>
          <t>残業</t>
        </is>
      </c>
      <c r="H6" s="12" t="inlineStr">
        <is>
          <t>深夜</t>
        </is>
      </c>
      <c r="I6" s="12" t="inlineStr">
        <is>
          <t>備考</t>
        </is>
      </c>
    </row>
    <row r="7" ht="17" customHeight="1">
      <c r="A7" s="13">
        <f>IF(DAY(DATE($D$1,$F$1,1))=1,DATE($D$1,$F$1,1),"")</f>
        <v/>
      </c>
      <c r="B7" s="6">
        <f>IF(A7="","",TEXT(A7,"aaa"))</f>
        <v/>
      </c>
      <c r="C7" s="14" t="n">
        <v>0.375</v>
      </c>
      <c r="D7" s="14" t="n">
        <v>0.75</v>
      </c>
      <c r="E7" s="14" t="n">
        <v>0.04166666666666666</v>
      </c>
      <c r="F7" s="15">
        <f>IF(OR(C7="",D7=""),"",MOD(D7-C7,1)-N(E7))</f>
        <v/>
      </c>
      <c r="G7" s="15">
        <f>IF(F7="","",MAX(0,F7-$G$3))</f>
        <v/>
      </c>
      <c r="H7" s="15">
        <f>IF(F7="","",MAX(0,MIN(D7+(D7&lt;C7),29/24)-MAX(C7,22/24))+MAX(0,MIN(D7+(D7&lt;C7),5/24)-C7))</f>
        <v/>
      </c>
      <c r="I7" s="7" t="n"/>
    </row>
    <row r="8" ht="17" customHeight="1">
      <c r="A8" s="13">
        <f>IF(DAY(DATE($D$1,$F$1,2))=2,DATE($D$1,$F$1,2),"")</f>
        <v/>
      </c>
      <c r="B8" s="6">
        <f>IF(A8="","",TEXT(A8,"aaa"))</f>
        <v/>
      </c>
      <c r="C8" s="14" t="n">
        <v>0.375</v>
      </c>
      <c r="D8" s="14" t="n">
        <v>0.8541666666666667</v>
      </c>
      <c r="E8" s="14" t="n">
        <v>0.04166666666666666</v>
      </c>
      <c r="F8" s="15">
        <f>IF(OR(C8="",D8=""),"",MOD(D8-C8,1)-N(E8))</f>
        <v/>
      </c>
      <c r="G8" s="15">
        <f>IF(F8="","",MAX(0,F8-$G$3))</f>
        <v/>
      </c>
      <c r="H8" s="15">
        <f>IF(F8="","",MAX(0,MIN(D8+(D8&lt;C8),29/24)-MAX(C8,22/24))+MAX(0,MIN(D8+(D8&lt;C8),5/24)-C8))</f>
        <v/>
      </c>
      <c r="I8" s="7" t="n"/>
    </row>
    <row r="9" ht="17" customHeight="1">
      <c r="A9" s="13">
        <f>IF(DAY(DATE($D$1,$F$1,3))=3,DATE($D$1,$F$1,3),"")</f>
        <v/>
      </c>
      <c r="B9" s="6">
        <f>IF(A9="","",TEXT(A9,"aaa"))</f>
        <v/>
      </c>
      <c r="C9" s="14" t="n"/>
      <c r="D9" s="14" t="n"/>
      <c r="E9" s="14" t="n"/>
      <c r="F9" s="15">
        <f>IF(OR(C9="",D9=""),"",MOD(D9-C9,1)-N(E9))</f>
        <v/>
      </c>
      <c r="G9" s="15">
        <f>IF(F9="","",MAX(0,F9-$G$3))</f>
        <v/>
      </c>
      <c r="H9" s="15">
        <f>IF(F9="","",MAX(0,MIN(D9+(D9&lt;C9),29/24)-MAX(C9,22/24))+MAX(0,MIN(D9+(D9&lt;C9),5/24)-C9))</f>
        <v/>
      </c>
      <c r="I9" s="7" t="n"/>
    </row>
    <row r="10" ht="17" customHeight="1">
      <c r="A10" s="13">
        <f>IF(DAY(DATE($D$1,$F$1,4))=4,DATE($D$1,$F$1,4),"")</f>
        <v/>
      </c>
      <c r="B10" s="6">
        <f>IF(A10="","",TEXT(A10,"aaa"))</f>
        <v/>
      </c>
      <c r="C10" s="14" t="n"/>
      <c r="D10" s="14" t="n"/>
      <c r="E10" s="14" t="n"/>
      <c r="F10" s="15">
        <f>IF(OR(C10="",D10=""),"",MOD(D10-C10,1)-N(E10))</f>
        <v/>
      </c>
      <c r="G10" s="15">
        <f>IF(F10="","",MAX(0,F10-$G$3))</f>
        <v/>
      </c>
      <c r="H10" s="15">
        <f>IF(F10="","",MAX(0,MIN(D10+(D10&lt;C10),29/24)-MAX(C10,22/24))+MAX(0,MIN(D10+(D10&lt;C10),5/24)-C10))</f>
        <v/>
      </c>
      <c r="I10" s="7" t="n"/>
    </row>
    <row r="11" ht="17" customHeight="1">
      <c r="A11" s="13">
        <f>IF(DAY(DATE($D$1,$F$1,5))=5,DATE($D$1,$F$1,5),"")</f>
        <v/>
      </c>
      <c r="B11" s="6">
        <f>IF(A11="","",TEXT(A11,"aaa"))</f>
        <v/>
      </c>
      <c r="C11" s="14" t="n">
        <v>0.5416666666666666</v>
      </c>
      <c r="D11" s="14" t="n">
        <v>0.9166666666666666</v>
      </c>
      <c r="E11" s="14" t="n">
        <v>0.04166666666666666</v>
      </c>
      <c r="F11" s="15">
        <f>IF(OR(C11="",D11=""),"",MOD(D11-C11,1)-N(E11))</f>
        <v/>
      </c>
      <c r="G11" s="15">
        <f>IF(F11="","",MAX(0,F11-$G$3))</f>
        <v/>
      </c>
      <c r="H11" s="15">
        <f>IF(F11="","",MAX(0,MIN(D11+(D11&lt;C11),29/24)-MAX(C11,22/24))+MAX(0,MIN(D11+(D11&lt;C11),5/24)-C11))</f>
        <v/>
      </c>
      <c r="I11" s="7" t="n"/>
    </row>
    <row r="12" ht="17" customHeight="1">
      <c r="A12" s="13">
        <f>IF(DAY(DATE($D$1,$F$1,6))=6,DATE($D$1,$F$1,6),"")</f>
        <v/>
      </c>
      <c r="B12" s="6">
        <f>IF(A12="","",TEXT(A12,"aaa"))</f>
        <v/>
      </c>
      <c r="C12" s="14" t="n">
        <v>0.9166666666666666</v>
      </c>
      <c r="D12" s="14" t="n">
        <v>0.25</v>
      </c>
      <c r="E12" s="14" t="n">
        <v>0.04166666666666666</v>
      </c>
      <c r="F12" s="15">
        <f>IF(OR(C12="",D12=""),"",MOD(D12-C12,1)-N(E12))</f>
        <v/>
      </c>
      <c r="G12" s="15">
        <f>IF(F12="","",MAX(0,F12-$G$3))</f>
        <v/>
      </c>
      <c r="H12" s="15">
        <f>IF(F12="","",MAX(0,MIN(D12+(D12&lt;C12),29/24)-MAX(C12,22/24))+MAX(0,MIN(D12+(D12&lt;C12),5/24)-C12))</f>
        <v/>
      </c>
      <c r="I12" s="7" t="n"/>
    </row>
    <row r="13" ht="17" customHeight="1">
      <c r="A13" s="13">
        <f>IF(DAY(DATE($D$1,$F$1,7))=7,DATE($D$1,$F$1,7),"")</f>
        <v/>
      </c>
      <c r="B13" s="6">
        <f>IF(A13="","",TEXT(A13,"aaa"))</f>
        <v/>
      </c>
      <c r="C13" s="14" t="n"/>
      <c r="D13" s="14" t="n"/>
      <c r="E13" s="14" t="n"/>
      <c r="F13" s="15">
        <f>IF(OR(C13="",D13=""),"",MOD(D13-C13,1)-N(E13))</f>
        <v/>
      </c>
      <c r="G13" s="15">
        <f>IF(F13="","",MAX(0,F13-$G$3))</f>
        <v/>
      </c>
      <c r="H13" s="15">
        <f>IF(F13="","",MAX(0,MIN(D13+(D13&lt;C13),29/24)-MAX(C13,22/24))+MAX(0,MIN(D13+(D13&lt;C13),5/24)-C13))</f>
        <v/>
      </c>
      <c r="I13" s="7" t="n"/>
    </row>
    <row r="14" ht="17" customHeight="1">
      <c r="A14" s="13">
        <f>IF(DAY(DATE($D$1,$F$1,8))=8,DATE($D$1,$F$1,8),"")</f>
        <v/>
      </c>
      <c r="B14" s="6">
        <f>IF(A14="","",TEXT(A14,"aaa"))</f>
        <v/>
      </c>
      <c r="C14" s="14" t="n"/>
      <c r="D14" s="14" t="n"/>
      <c r="E14" s="14" t="n"/>
      <c r="F14" s="15">
        <f>IF(OR(C14="",D14=""),"",MOD(D14-C14,1)-N(E14))</f>
        <v/>
      </c>
      <c r="G14" s="15">
        <f>IF(F14="","",MAX(0,F14-$G$3))</f>
        <v/>
      </c>
      <c r="H14" s="15">
        <f>IF(F14="","",MAX(0,MIN(D14+(D14&lt;C14),29/24)-MAX(C14,22/24))+MAX(0,MIN(D14+(D14&lt;C14),5/24)-C14))</f>
        <v/>
      </c>
      <c r="I14" s="7" t="n"/>
    </row>
    <row r="15" ht="17" customHeight="1">
      <c r="A15" s="13">
        <f>IF(DAY(DATE($D$1,$F$1,9))=9,DATE($D$1,$F$1,9),"")</f>
        <v/>
      </c>
      <c r="B15" s="6">
        <f>IF(A15="","",TEXT(A15,"aaa"))</f>
        <v/>
      </c>
      <c r="C15" s="14" t="n"/>
      <c r="D15" s="14" t="n"/>
      <c r="E15" s="14" t="n"/>
      <c r="F15" s="15">
        <f>IF(OR(C15="",D15=""),"",MOD(D15-C15,1)-N(E15))</f>
        <v/>
      </c>
      <c r="G15" s="15">
        <f>IF(F15="","",MAX(0,F15-$G$3))</f>
        <v/>
      </c>
      <c r="H15" s="15">
        <f>IF(F15="","",MAX(0,MIN(D15+(D15&lt;C15),29/24)-MAX(C15,22/24))+MAX(0,MIN(D15+(D15&lt;C15),5/24)-C15))</f>
        <v/>
      </c>
      <c r="I15" s="7" t="n"/>
    </row>
    <row r="16" ht="17" customHeight="1">
      <c r="A16" s="13">
        <f>IF(DAY(DATE($D$1,$F$1,10))=10,DATE($D$1,$F$1,10),"")</f>
        <v/>
      </c>
      <c r="B16" s="6">
        <f>IF(A16="","",TEXT(A16,"aaa"))</f>
        <v/>
      </c>
      <c r="C16" s="14" t="n"/>
      <c r="D16" s="14" t="n"/>
      <c r="E16" s="14" t="n"/>
      <c r="F16" s="15">
        <f>IF(OR(C16="",D16=""),"",MOD(D16-C16,1)-N(E16))</f>
        <v/>
      </c>
      <c r="G16" s="15">
        <f>IF(F16="","",MAX(0,F16-$G$3))</f>
        <v/>
      </c>
      <c r="H16" s="15">
        <f>IF(F16="","",MAX(0,MIN(D16+(D16&lt;C16),29/24)-MAX(C16,22/24))+MAX(0,MIN(D16+(D16&lt;C16),5/24)-C16))</f>
        <v/>
      </c>
      <c r="I16" s="7" t="n"/>
    </row>
    <row r="17" ht="17" customHeight="1">
      <c r="A17" s="13">
        <f>IF(DAY(DATE($D$1,$F$1,11))=11,DATE($D$1,$F$1,11),"")</f>
        <v/>
      </c>
      <c r="B17" s="6">
        <f>IF(A17="","",TEXT(A17,"aaa"))</f>
        <v/>
      </c>
      <c r="C17" s="14" t="n"/>
      <c r="D17" s="14" t="n"/>
      <c r="E17" s="14" t="n"/>
      <c r="F17" s="15">
        <f>IF(OR(C17="",D17=""),"",MOD(D17-C17,1)-N(E17))</f>
        <v/>
      </c>
      <c r="G17" s="15">
        <f>IF(F17="","",MAX(0,F17-$G$3))</f>
        <v/>
      </c>
      <c r="H17" s="15">
        <f>IF(F17="","",MAX(0,MIN(D17+(D17&lt;C17),29/24)-MAX(C17,22/24))+MAX(0,MIN(D17+(D17&lt;C17),5/24)-C17))</f>
        <v/>
      </c>
      <c r="I17" s="7" t="n"/>
    </row>
    <row r="18" ht="17" customHeight="1">
      <c r="A18" s="13">
        <f>IF(DAY(DATE($D$1,$F$1,12))=12,DATE($D$1,$F$1,12),"")</f>
        <v/>
      </c>
      <c r="B18" s="6">
        <f>IF(A18="","",TEXT(A18,"aaa"))</f>
        <v/>
      </c>
      <c r="C18" s="14" t="n"/>
      <c r="D18" s="14" t="n"/>
      <c r="E18" s="14" t="n"/>
      <c r="F18" s="15">
        <f>IF(OR(C18="",D18=""),"",MOD(D18-C18,1)-N(E18))</f>
        <v/>
      </c>
      <c r="G18" s="15">
        <f>IF(F18="","",MAX(0,F18-$G$3))</f>
        <v/>
      </c>
      <c r="H18" s="15">
        <f>IF(F18="","",MAX(0,MIN(D18+(D18&lt;C18),29/24)-MAX(C18,22/24))+MAX(0,MIN(D18+(D18&lt;C18),5/24)-C18))</f>
        <v/>
      </c>
      <c r="I18" s="7" t="n"/>
    </row>
    <row r="19" ht="17" customHeight="1">
      <c r="A19" s="13">
        <f>IF(DAY(DATE($D$1,$F$1,13))=13,DATE($D$1,$F$1,13),"")</f>
        <v/>
      </c>
      <c r="B19" s="6">
        <f>IF(A19="","",TEXT(A19,"aaa"))</f>
        <v/>
      </c>
      <c r="C19" s="14" t="n"/>
      <c r="D19" s="14" t="n"/>
      <c r="E19" s="14" t="n"/>
      <c r="F19" s="15">
        <f>IF(OR(C19="",D19=""),"",MOD(D19-C19,1)-N(E19))</f>
        <v/>
      </c>
      <c r="G19" s="15">
        <f>IF(F19="","",MAX(0,F19-$G$3))</f>
        <v/>
      </c>
      <c r="H19" s="15">
        <f>IF(F19="","",MAX(0,MIN(D19+(D19&lt;C19),29/24)-MAX(C19,22/24))+MAX(0,MIN(D19+(D19&lt;C19),5/24)-C19))</f>
        <v/>
      </c>
      <c r="I19" s="7" t="n"/>
    </row>
    <row r="20" ht="17" customHeight="1">
      <c r="A20" s="13">
        <f>IF(DAY(DATE($D$1,$F$1,14))=14,DATE($D$1,$F$1,14),"")</f>
        <v/>
      </c>
      <c r="B20" s="6">
        <f>IF(A20="","",TEXT(A20,"aaa"))</f>
        <v/>
      </c>
      <c r="C20" s="14" t="n"/>
      <c r="D20" s="14" t="n"/>
      <c r="E20" s="14" t="n"/>
      <c r="F20" s="15">
        <f>IF(OR(C20="",D20=""),"",MOD(D20-C20,1)-N(E20))</f>
        <v/>
      </c>
      <c r="G20" s="15">
        <f>IF(F20="","",MAX(0,F20-$G$3))</f>
        <v/>
      </c>
      <c r="H20" s="15">
        <f>IF(F20="","",MAX(0,MIN(D20+(D20&lt;C20),29/24)-MAX(C20,22/24))+MAX(0,MIN(D20+(D20&lt;C20),5/24)-C20))</f>
        <v/>
      </c>
      <c r="I20" s="7" t="n"/>
    </row>
    <row r="21" ht="17" customHeight="1">
      <c r="A21" s="13">
        <f>IF(DAY(DATE($D$1,$F$1,15))=15,DATE($D$1,$F$1,15),"")</f>
        <v/>
      </c>
      <c r="B21" s="6">
        <f>IF(A21="","",TEXT(A21,"aaa"))</f>
        <v/>
      </c>
      <c r="C21" s="14" t="n"/>
      <c r="D21" s="14" t="n"/>
      <c r="E21" s="14" t="n"/>
      <c r="F21" s="15">
        <f>IF(OR(C21="",D21=""),"",MOD(D21-C21,1)-N(E21))</f>
        <v/>
      </c>
      <c r="G21" s="15">
        <f>IF(F21="","",MAX(0,F21-$G$3))</f>
        <v/>
      </c>
      <c r="H21" s="15">
        <f>IF(F21="","",MAX(0,MIN(D21+(D21&lt;C21),29/24)-MAX(C21,22/24))+MAX(0,MIN(D21+(D21&lt;C21),5/24)-C21))</f>
        <v/>
      </c>
      <c r="I21" s="7" t="n"/>
    </row>
    <row r="22" ht="17" customHeight="1">
      <c r="A22" s="13">
        <f>IF(DAY(DATE($D$1,$F$1,16))=16,DATE($D$1,$F$1,16),"")</f>
        <v/>
      </c>
      <c r="B22" s="6">
        <f>IF(A22="","",TEXT(A22,"aaa"))</f>
        <v/>
      </c>
      <c r="C22" s="14" t="n"/>
      <c r="D22" s="14" t="n"/>
      <c r="E22" s="14" t="n"/>
      <c r="F22" s="15">
        <f>IF(OR(C22="",D22=""),"",MOD(D22-C22,1)-N(E22))</f>
        <v/>
      </c>
      <c r="G22" s="15">
        <f>IF(F22="","",MAX(0,F22-$G$3))</f>
        <v/>
      </c>
      <c r="H22" s="15">
        <f>IF(F22="","",MAX(0,MIN(D22+(D22&lt;C22),29/24)-MAX(C22,22/24))+MAX(0,MIN(D22+(D22&lt;C22),5/24)-C22))</f>
        <v/>
      </c>
      <c r="I22" s="7" t="n"/>
    </row>
    <row r="23" ht="17" customHeight="1">
      <c r="A23" s="13">
        <f>IF(DAY(DATE($D$1,$F$1,17))=17,DATE($D$1,$F$1,17),"")</f>
        <v/>
      </c>
      <c r="B23" s="6">
        <f>IF(A23="","",TEXT(A23,"aaa"))</f>
        <v/>
      </c>
      <c r="C23" s="14" t="n"/>
      <c r="D23" s="14" t="n"/>
      <c r="E23" s="14" t="n"/>
      <c r="F23" s="15">
        <f>IF(OR(C23="",D23=""),"",MOD(D23-C23,1)-N(E23))</f>
        <v/>
      </c>
      <c r="G23" s="15">
        <f>IF(F23="","",MAX(0,F23-$G$3))</f>
        <v/>
      </c>
      <c r="H23" s="15">
        <f>IF(F23="","",MAX(0,MIN(D23+(D23&lt;C23),29/24)-MAX(C23,22/24))+MAX(0,MIN(D23+(D23&lt;C23),5/24)-C23))</f>
        <v/>
      </c>
      <c r="I23" s="7" t="n"/>
    </row>
    <row r="24" ht="17" customHeight="1">
      <c r="A24" s="13">
        <f>IF(DAY(DATE($D$1,$F$1,18))=18,DATE($D$1,$F$1,18),"")</f>
        <v/>
      </c>
      <c r="B24" s="6">
        <f>IF(A24="","",TEXT(A24,"aaa"))</f>
        <v/>
      </c>
      <c r="C24" s="14" t="n"/>
      <c r="D24" s="14" t="n"/>
      <c r="E24" s="14" t="n"/>
      <c r="F24" s="15">
        <f>IF(OR(C24="",D24=""),"",MOD(D24-C24,1)-N(E24))</f>
        <v/>
      </c>
      <c r="G24" s="15">
        <f>IF(F24="","",MAX(0,F24-$G$3))</f>
        <v/>
      </c>
      <c r="H24" s="15">
        <f>IF(F24="","",MAX(0,MIN(D24+(D24&lt;C24),29/24)-MAX(C24,22/24))+MAX(0,MIN(D24+(D24&lt;C24),5/24)-C24))</f>
        <v/>
      </c>
      <c r="I24" s="7" t="n"/>
    </row>
    <row r="25" ht="17" customHeight="1">
      <c r="A25" s="13">
        <f>IF(DAY(DATE($D$1,$F$1,19))=19,DATE($D$1,$F$1,19),"")</f>
        <v/>
      </c>
      <c r="B25" s="6">
        <f>IF(A25="","",TEXT(A25,"aaa"))</f>
        <v/>
      </c>
      <c r="C25" s="14" t="n"/>
      <c r="D25" s="14" t="n"/>
      <c r="E25" s="14" t="n"/>
      <c r="F25" s="15">
        <f>IF(OR(C25="",D25=""),"",MOD(D25-C25,1)-N(E25))</f>
        <v/>
      </c>
      <c r="G25" s="15">
        <f>IF(F25="","",MAX(0,F25-$G$3))</f>
        <v/>
      </c>
      <c r="H25" s="15">
        <f>IF(F25="","",MAX(0,MIN(D25+(D25&lt;C25),29/24)-MAX(C25,22/24))+MAX(0,MIN(D25+(D25&lt;C25),5/24)-C25))</f>
        <v/>
      </c>
      <c r="I25" s="7" t="n"/>
    </row>
    <row r="26" ht="17" customHeight="1">
      <c r="A26" s="13">
        <f>IF(DAY(DATE($D$1,$F$1,20))=20,DATE($D$1,$F$1,20),"")</f>
        <v/>
      </c>
      <c r="B26" s="6">
        <f>IF(A26="","",TEXT(A26,"aaa"))</f>
        <v/>
      </c>
      <c r="C26" s="14" t="n"/>
      <c r="D26" s="14" t="n"/>
      <c r="E26" s="14" t="n"/>
      <c r="F26" s="15">
        <f>IF(OR(C26="",D26=""),"",MOD(D26-C26,1)-N(E26))</f>
        <v/>
      </c>
      <c r="G26" s="15">
        <f>IF(F26="","",MAX(0,F26-$G$3))</f>
        <v/>
      </c>
      <c r="H26" s="15">
        <f>IF(F26="","",MAX(0,MIN(D26+(D26&lt;C26),29/24)-MAX(C26,22/24))+MAX(0,MIN(D26+(D26&lt;C26),5/24)-C26))</f>
        <v/>
      </c>
      <c r="I26" s="7" t="n"/>
    </row>
    <row r="27" ht="17" customHeight="1">
      <c r="A27" s="13">
        <f>IF(DAY(DATE($D$1,$F$1,21))=21,DATE($D$1,$F$1,21),"")</f>
        <v/>
      </c>
      <c r="B27" s="6">
        <f>IF(A27="","",TEXT(A27,"aaa"))</f>
        <v/>
      </c>
      <c r="C27" s="14" t="n"/>
      <c r="D27" s="14" t="n"/>
      <c r="E27" s="14" t="n"/>
      <c r="F27" s="15">
        <f>IF(OR(C27="",D27=""),"",MOD(D27-C27,1)-N(E27))</f>
        <v/>
      </c>
      <c r="G27" s="15">
        <f>IF(F27="","",MAX(0,F27-$G$3))</f>
        <v/>
      </c>
      <c r="H27" s="15">
        <f>IF(F27="","",MAX(0,MIN(D27+(D27&lt;C27),29/24)-MAX(C27,22/24))+MAX(0,MIN(D27+(D27&lt;C27),5/24)-C27))</f>
        <v/>
      </c>
      <c r="I27" s="7" t="n"/>
    </row>
    <row r="28" ht="17" customHeight="1">
      <c r="A28" s="13">
        <f>IF(DAY(DATE($D$1,$F$1,22))=22,DATE($D$1,$F$1,22),"")</f>
        <v/>
      </c>
      <c r="B28" s="6">
        <f>IF(A28="","",TEXT(A28,"aaa"))</f>
        <v/>
      </c>
      <c r="C28" s="14" t="n"/>
      <c r="D28" s="14" t="n"/>
      <c r="E28" s="14" t="n"/>
      <c r="F28" s="15">
        <f>IF(OR(C28="",D28=""),"",MOD(D28-C28,1)-N(E28))</f>
        <v/>
      </c>
      <c r="G28" s="15">
        <f>IF(F28="","",MAX(0,F28-$G$3))</f>
        <v/>
      </c>
      <c r="H28" s="15">
        <f>IF(F28="","",MAX(0,MIN(D28+(D28&lt;C28),29/24)-MAX(C28,22/24))+MAX(0,MIN(D28+(D28&lt;C28),5/24)-C28))</f>
        <v/>
      </c>
      <c r="I28" s="7" t="n"/>
    </row>
    <row r="29" ht="17" customHeight="1">
      <c r="A29" s="13">
        <f>IF(DAY(DATE($D$1,$F$1,23))=23,DATE($D$1,$F$1,23),"")</f>
        <v/>
      </c>
      <c r="B29" s="6">
        <f>IF(A29="","",TEXT(A29,"aaa"))</f>
        <v/>
      </c>
      <c r="C29" s="14" t="n"/>
      <c r="D29" s="14" t="n"/>
      <c r="E29" s="14" t="n"/>
      <c r="F29" s="15">
        <f>IF(OR(C29="",D29=""),"",MOD(D29-C29,1)-N(E29))</f>
        <v/>
      </c>
      <c r="G29" s="15">
        <f>IF(F29="","",MAX(0,F29-$G$3))</f>
        <v/>
      </c>
      <c r="H29" s="15">
        <f>IF(F29="","",MAX(0,MIN(D29+(D29&lt;C29),29/24)-MAX(C29,22/24))+MAX(0,MIN(D29+(D29&lt;C29),5/24)-C29))</f>
        <v/>
      </c>
      <c r="I29" s="7" t="n"/>
    </row>
    <row r="30" ht="17" customHeight="1">
      <c r="A30" s="13">
        <f>IF(DAY(DATE($D$1,$F$1,24))=24,DATE($D$1,$F$1,24),"")</f>
        <v/>
      </c>
      <c r="B30" s="6">
        <f>IF(A30="","",TEXT(A30,"aaa"))</f>
        <v/>
      </c>
      <c r="C30" s="14" t="n"/>
      <c r="D30" s="14" t="n"/>
      <c r="E30" s="14" t="n"/>
      <c r="F30" s="15">
        <f>IF(OR(C30="",D30=""),"",MOD(D30-C30,1)-N(E30))</f>
        <v/>
      </c>
      <c r="G30" s="15">
        <f>IF(F30="","",MAX(0,F30-$G$3))</f>
        <v/>
      </c>
      <c r="H30" s="15">
        <f>IF(F30="","",MAX(0,MIN(D30+(D30&lt;C30),29/24)-MAX(C30,22/24))+MAX(0,MIN(D30+(D30&lt;C30),5/24)-C30))</f>
        <v/>
      </c>
      <c r="I30" s="7" t="n"/>
    </row>
    <row r="31" ht="17" customHeight="1">
      <c r="A31" s="13">
        <f>IF(DAY(DATE($D$1,$F$1,25))=25,DATE($D$1,$F$1,25),"")</f>
        <v/>
      </c>
      <c r="B31" s="6">
        <f>IF(A31="","",TEXT(A31,"aaa"))</f>
        <v/>
      </c>
      <c r="C31" s="14" t="n"/>
      <c r="D31" s="14" t="n"/>
      <c r="E31" s="14" t="n"/>
      <c r="F31" s="15">
        <f>IF(OR(C31="",D31=""),"",MOD(D31-C31,1)-N(E31))</f>
        <v/>
      </c>
      <c r="G31" s="15">
        <f>IF(F31="","",MAX(0,F31-$G$3))</f>
        <v/>
      </c>
      <c r="H31" s="15">
        <f>IF(F31="","",MAX(0,MIN(D31+(D31&lt;C31),29/24)-MAX(C31,22/24))+MAX(0,MIN(D31+(D31&lt;C31),5/24)-C31))</f>
        <v/>
      </c>
      <c r="I31" s="7" t="n"/>
    </row>
    <row r="32" ht="17" customHeight="1">
      <c r="A32" s="13">
        <f>IF(DAY(DATE($D$1,$F$1,26))=26,DATE($D$1,$F$1,26),"")</f>
        <v/>
      </c>
      <c r="B32" s="6">
        <f>IF(A32="","",TEXT(A32,"aaa"))</f>
        <v/>
      </c>
      <c r="C32" s="14" t="n"/>
      <c r="D32" s="14" t="n"/>
      <c r="E32" s="14" t="n"/>
      <c r="F32" s="15">
        <f>IF(OR(C32="",D32=""),"",MOD(D32-C32,1)-N(E32))</f>
        <v/>
      </c>
      <c r="G32" s="15">
        <f>IF(F32="","",MAX(0,F32-$G$3))</f>
        <v/>
      </c>
      <c r="H32" s="15">
        <f>IF(F32="","",MAX(0,MIN(D32+(D32&lt;C32),29/24)-MAX(C32,22/24))+MAX(0,MIN(D32+(D32&lt;C32),5/24)-C32))</f>
        <v/>
      </c>
      <c r="I32" s="7" t="n"/>
    </row>
    <row r="33" ht="17" customHeight="1">
      <c r="A33" s="13">
        <f>IF(DAY(DATE($D$1,$F$1,27))=27,DATE($D$1,$F$1,27),"")</f>
        <v/>
      </c>
      <c r="B33" s="6">
        <f>IF(A33="","",TEXT(A33,"aaa"))</f>
        <v/>
      </c>
      <c r="C33" s="14" t="n"/>
      <c r="D33" s="14" t="n"/>
      <c r="E33" s="14" t="n"/>
      <c r="F33" s="15">
        <f>IF(OR(C33="",D33=""),"",MOD(D33-C33,1)-N(E33))</f>
        <v/>
      </c>
      <c r="G33" s="15">
        <f>IF(F33="","",MAX(0,F33-$G$3))</f>
        <v/>
      </c>
      <c r="H33" s="15">
        <f>IF(F33="","",MAX(0,MIN(D33+(D33&lt;C33),29/24)-MAX(C33,22/24))+MAX(0,MIN(D33+(D33&lt;C33),5/24)-C33))</f>
        <v/>
      </c>
      <c r="I33" s="7" t="n"/>
    </row>
    <row r="34" ht="17" customHeight="1">
      <c r="A34" s="13">
        <f>IF(DAY(DATE($D$1,$F$1,28))=28,DATE($D$1,$F$1,28),"")</f>
        <v/>
      </c>
      <c r="B34" s="6">
        <f>IF(A34="","",TEXT(A34,"aaa"))</f>
        <v/>
      </c>
      <c r="C34" s="14" t="n"/>
      <c r="D34" s="14" t="n"/>
      <c r="E34" s="14" t="n"/>
      <c r="F34" s="15">
        <f>IF(OR(C34="",D34=""),"",MOD(D34-C34,1)-N(E34))</f>
        <v/>
      </c>
      <c r="G34" s="15">
        <f>IF(F34="","",MAX(0,F34-$G$3))</f>
        <v/>
      </c>
      <c r="H34" s="15">
        <f>IF(F34="","",MAX(0,MIN(D34+(D34&lt;C34),29/24)-MAX(C34,22/24))+MAX(0,MIN(D34+(D34&lt;C34),5/24)-C34))</f>
        <v/>
      </c>
      <c r="I34" s="7" t="n"/>
    </row>
    <row r="35" ht="17" customHeight="1">
      <c r="A35" s="13">
        <f>IF(DAY(DATE($D$1,$F$1,29))=29,DATE($D$1,$F$1,29),"")</f>
        <v/>
      </c>
      <c r="B35" s="6">
        <f>IF(A35="","",TEXT(A35,"aaa"))</f>
        <v/>
      </c>
      <c r="C35" s="14" t="n"/>
      <c r="D35" s="14" t="n"/>
      <c r="E35" s="14" t="n"/>
      <c r="F35" s="15">
        <f>IF(OR(C35="",D35=""),"",MOD(D35-C35,1)-N(E35))</f>
        <v/>
      </c>
      <c r="G35" s="15">
        <f>IF(F35="","",MAX(0,F35-$G$3))</f>
        <v/>
      </c>
      <c r="H35" s="15">
        <f>IF(F35="","",MAX(0,MIN(D35+(D35&lt;C35),29/24)-MAX(C35,22/24))+MAX(0,MIN(D35+(D35&lt;C35),5/24)-C35))</f>
        <v/>
      </c>
      <c r="I35" s="7" t="n"/>
    </row>
    <row r="36" ht="17" customHeight="1">
      <c r="A36" s="13">
        <f>IF(DAY(DATE($D$1,$F$1,30))=30,DATE($D$1,$F$1,30),"")</f>
        <v/>
      </c>
      <c r="B36" s="6">
        <f>IF(A36="","",TEXT(A36,"aaa"))</f>
        <v/>
      </c>
      <c r="C36" s="14" t="n"/>
      <c r="D36" s="14" t="n"/>
      <c r="E36" s="14" t="n"/>
      <c r="F36" s="15">
        <f>IF(OR(C36="",D36=""),"",MOD(D36-C36,1)-N(E36))</f>
        <v/>
      </c>
      <c r="G36" s="15">
        <f>IF(F36="","",MAX(0,F36-$G$3))</f>
        <v/>
      </c>
      <c r="H36" s="15">
        <f>IF(F36="","",MAX(0,MIN(D36+(D36&lt;C36),29/24)-MAX(C36,22/24))+MAX(0,MIN(D36+(D36&lt;C36),5/24)-C36))</f>
        <v/>
      </c>
      <c r="I36" s="7" t="n"/>
    </row>
    <row r="37" ht="17" customHeight="1">
      <c r="A37" s="13">
        <f>IF(DAY(DATE($D$1,$F$1,31))=31,DATE($D$1,$F$1,31),"")</f>
        <v/>
      </c>
      <c r="B37" s="6">
        <f>IF(A37="","",TEXT(A37,"aaa"))</f>
        <v/>
      </c>
      <c r="C37" s="14" t="n"/>
      <c r="D37" s="14" t="n"/>
      <c r="E37" s="14" t="n"/>
      <c r="F37" s="15">
        <f>IF(OR(C37="",D37=""),"",MOD(D37-C37,1)-N(E37))</f>
        <v/>
      </c>
      <c r="G37" s="15">
        <f>IF(F37="","",MAX(0,F37-$G$3))</f>
        <v/>
      </c>
      <c r="H37" s="15">
        <f>IF(F37="","",MAX(0,MIN(D37+(D37&lt;C37),29/24)-MAX(C37,22/24))+MAX(0,MIN(D37+(D37&lt;C37),5/24)-C37))</f>
        <v/>
      </c>
      <c r="I37" s="7" t="n"/>
    </row>
    <row r="39">
      <c r="A39" s="5" t="inlineStr">
        <is>
          <t>出勤日数</t>
        </is>
      </c>
      <c r="B39" s="6" t="n"/>
      <c r="C39" s="16">
        <f>COUNT(F7:F37)&amp;"日"</f>
        <v/>
      </c>
      <c r="D39" s="6" t="n"/>
      <c r="F39" s="5" t="inlineStr">
        <is>
          <t>基本(実働×時給)</t>
        </is>
      </c>
      <c r="G39" s="6" t="n"/>
      <c r="H39" s="17">
        <f>ROUND(C40*24*$G$2,0)</f>
        <v/>
      </c>
      <c r="I39" s="6" t="n"/>
    </row>
    <row r="40">
      <c r="A40" s="5" t="inlineStr">
        <is>
          <t>実働合計</t>
        </is>
      </c>
      <c r="B40" s="6" t="n"/>
      <c r="C40" s="18">
        <f>SUM(F7:F37)</f>
        <v/>
      </c>
      <c r="D40" s="6" t="n"/>
      <c r="F40" s="5" t="inlineStr">
        <is>
          <t>残業割増</t>
        </is>
      </c>
      <c r="G40" s="6" t="n"/>
      <c r="H40" s="17">
        <f>ROUND(C41*24*$G$2*$I$2,0)</f>
        <v/>
      </c>
      <c r="I40" s="6" t="n"/>
    </row>
    <row r="41">
      <c r="A41" s="5" t="inlineStr">
        <is>
          <t>残業合計</t>
        </is>
      </c>
      <c r="B41" s="6" t="n"/>
      <c r="C41" s="18">
        <f>SUM(G7:G37)</f>
        <v/>
      </c>
      <c r="D41" s="6" t="n"/>
      <c r="F41" s="5" t="inlineStr">
        <is>
          <t>深夜割増</t>
        </is>
      </c>
      <c r="G41" s="6" t="n"/>
      <c r="H41" s="17">
        <f>ROUND(C42*24*$G$2*$I$3,0)</f>
        <v/>
      </c>
      <c r="I41" s="6" t="n"/>
    </row>
    <row r="42">
      <c r="A42" s="5" t="inlineStr">
        <is>
          <t>深夜合計</t>
        </is>
      </c>
      <c r="B42" s="6" t="n"/>
      <c r="C42" s="18">
        <f>SUM(H7:H37)</f>
        <v/>
      </c>
      <c r="D42" s="6" t="n"/>
      <c r="F42" s="12" t="inlineStr">
        <is>
          <t>支給額の目安</t>
        </is>
      </c>
      <c r="G42" s="6" t="n"/>
      <c r="H42" s="19">
        <f>SUM(H39:H41)</f>
        <v/>
      </c>
      <c r="I42" s="6" t="n"/>
    </row>
    <row r="44">
      <c r="A44" s="11" t="inlineStr">
        <is>
          <t>※支給額は目安です(交通費・各種手当・控除は含みません)。休日出勤の割増(35%)は入っていません。</t>
        </is>
      </c>
    </row>
    <row r="45">
      <c r="H45" s="20" t="inlineStr">
        <is>
          <t>本人</t>
        </is>
      </c>
      <c r="I45" s="20" t="inlineStr">
        <is>
          <t>確認</t>
        </is>
      </c>
    </row>
    <row r="46" ht="34" customHeight="1">
      <c r="H46" s="6" t="n"/>
      <c r="I46" s="6" t="n"/>
    </row>
  </sheetData>
  <mergeCells count="21">
    <mergeCell ref="C42:D42"/>
    <mergeCell ref="H41:I41"/>
    <mergeCell ref="F40:G40"/>
    <mergeCell ref="H40:I40"/>
    <mergeCell ref="C2:E2"/>
    <mergeCell ref="H39:I39"/>
    <mergeCell ref="A41:B41"/>
    <mergeCell ref="C41:D41"/>
    <mergeCell ref="F42:G42"/>
    <mergeCell ref="C40:D40"/>
    <mergeCell ref="F41:G41"/>
    <mergeCell ref="A3:B3"/>
    <mergeCell ref="A2:B2"/>
    <mergeCell ref="A42:B42"/>
    <mergeCell ref="C3:E3"/>
    <mergeCell ref="C39:D39"/>
    <mergeCell ref="F39:G39"/>
    <mergeCell ref="A1:C1"/>
    <mergeCell ref="H42:I42"/>
    <mergeCell ref="A40:B40"/>
    <mergeCell ref="A39:B39"/>
  </mergeCells>
  <conditionalFormatting sqref="A7:I37">
    <cfRule type="expression" priority="1" dxfId="0">
      <formula>$B7="土"</formula>
    </cfRule>
    <cfRule type="expression" priority="2" dxfId="1">
      <formula>$B7="日"</formula>
    </cfRule>
  </conditionalFormatting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2026-10-23T11:36:07Z</dcterms:created>
  <dcterms:modified xmlns:dcterms="http://purl.org/dc/terms/" xmlns:xsi="http://www.w3.org/2001/XMLSchema-instance" xsi:type="dcterms:W3CDTF">2026-10-23T11:36:07Z</dcterms:modified>
</cp:coreProperties>
</file>