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席次表" sheetId="1" state="visible" r:id="rId1"/>
    <sheet xmlns:r="http://schemas.openxmlformats.org/officeDocument/2006/relationships" name="名簿" sheetId="2" state="visible" r:id="rId2"/>
  </sheets>
  <definedNames>
    <definedName name="_xlnm.Print_Area" localSheetId="0">'席次表'!$A$1:$U$21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游明朝"/>
      <b val="1"/>
    </font>
    <font>
      <name val="游明朝"/>
      <color rgb="00777777"/>
      <sz val="9"/>
    </font>
    <font>
      <name val="游明朝"/>
      <b val="1"/>
      <color rgb="008C6A1E"/>
      <sz val="24"/>
    </font>
    <font>
      <name val="游明朝"/>
      <sz val="12"/>
    </font>
    <font>
      <name val="游明朝"/>
      <b val="1"/>
      <sz val="13"/>
    </font>
    <font>
      <name val="游明朝"/>
      <b val="1"/>
      <color rgb="008C6A1E"/>
      <sz val="13"/>
    </font>
    <font>
      <name val="游明朝"/>
      <color rgb="00777777"/>
      <sz val="11"/>
    </font>
    <font>
      <name val="游明朝"/>
      <color rgb="00222222"/>
      <sz val="15"/>
    </font>
    <font>
      <name val="游明朝"/>
      <sz val="13"/>
    </font>
  </fonts>
  <fills count="3">
    <fill>
      <patternFill/>
    </fill>
    <fill>
      <patternFill patternType="gray125"/>
    </fill>
    <fill>
      <patternFill patternType="solid">
        <fgColor rgb="00F6EFE2"/>
      </patternFill>
    </fill>
  </fills>
  <borders count="13">
    <border>
      <left/>
      <right/>
      <top/>
      <bottom/>
      <diagonal/>
    </border>
    <border>
      <left style="thin">
        <color rgb="00B9A27A"/>
      </left>
      <top style="thin">
        <color rgb="00B9A27A"/>
      </top>
      <bottom style="thin">
        <color rgb="00B9A27A"/>
      </bottom>
    </border>
    <border>
      <top style="thin">
        <color rgb="00B9A27A"/>
      </top>
      <bottom style="thin">
        <color rgb="00B9A27A"/>
      </bottom>
    </border>
    <border>
      <right style="thin">
        <color rgb="00B9A27A"/>
      </right>
      <top style="thin">
        <color rgb="00B9A27A"/>
      </top>
      <bottom style="thin">
        <color rgb="00B9A27A"/>
      </bottom>
    </border>
    <border>
      <left style="thin">
        <color rgb="00B9A27A"/>
      </left>
      <top style="thin">
        <color rgb="00B9A27A"/>
      </top>
    </border>
    <border>
      <top style="thin">
        <color rgb="00B9A27A"/>
      </top>
    </border>
    <border>
      <right style="thin">
        <color rgb="00B9A27A"/>
      </right>
      <top style="thin">
        <color rgb="00B9A27A"/>
      </top>
    </border>
    <border>
      <left style="thin">
        <color rgb="00B9A27A"/>
      </left>
    </border>
    <border/>
    <border>
      <right style="thin">
        <color rgb="00B9A27A"/>
      </right>
    </border>
    <border>
      <left style="thin">
        <color rgb="00B9A27A"/>
      </left>
      <bottom style="thin">
        <color rgb="00B9A27A"/>
      </bottom>
    </border>
    <border>
      <bottom style="thin">
        <color rgb="00B9A27A"/>
      </bottom>
    </border>
    <border>
      <right style="thin">
        <color rgb="00B9A27A"/>
      </right>
      <bottom style="thin">
        <color rgb="00B9A27A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/>
    </xf>
    <xf numFmtId="0" fontId="5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6" fillId="2" borderId="4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7" fillId="0" borderId="7" applyAlignment="1" pivotButton="0" quotePrefix="0" xfId="0">
      <alignment horizontal="right" vertical="center" shrinkToFit="1"/>
    </xf>
    <xf numFmtId="0" fontId="8" fillId="0" borderId="8" applyAlignment="1" pivotButton="0" quotePrefix="0" xfId="0">
      <alignment horizontal="left" vertical="center" shrinkToFit="1"/>
    </xf>
    <xf numFmtId="0" fontId="7" fillId="0" borderId="8" applyAlignment="1" pivotButton="0" quotePrefix="0" xfId="0">
      <alignment horizontal="right" vertical="center" shrinkToFit="1"/>
    </xf>
    <xf numFmtId="0" fontId="8" fillId="0" borderId="9" applyAlignment="1" pivotButton="0" quotePrefix="0" xfId="0">
      <alignment horizontal="left" vertical="center" shrinkToFit="1"/>
    </xf>
    <xf numFmtId="0" fontId="7" fillId="0" borderId="10" applyAlignment="1" pivotButton="0" quotePrefix="0" xfId="0">
      <alignment horizontal="right" vertical="center" shrinkToFit="1"/>
    </xf>
    <xf numFmtId="0" fontId="8" fillId="0" borderId="11" applyAlignment="1" pivotButton="0" quotePrefix="0" xfId="0">
      <alignment horizontal="left" vertical="center" shrinkToFit="1"/>
    </xf>
    <xf numFmtId="0" fontId="7" fillId="0" borderId="11" applyAlignment="1" pivotButton="0" quotePrefix="0" xfId="0">
      <alignment horizontal="right" vertical="center" shrinkToFit="1"/>
    </xf>
    <xf numFmtId="0" fontId="8" fillId="0" borderId="12" applyAlignment="1" pivotButton="0" quotePrefix="0" xfId="0">
      <alignment horizontal="left" vertical="center" shrinkToFit="1"/>
    </xf>
    <xf numFmtId="0" fontId="9" fillId="0" borderId="0" applyAlignment="1" pivotButton="0" quotePrefix="0" xfId="0">
      <alignment horizontal="center" vertical="center" wrapText="1"/>
    </xf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T2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" customWidth="1" min="2" max="2"/>
    <col width="13" customWidth="1" min="3" max="3"/>
    <col width="11" customWidth="1" min="4" max="4"/>
    <col width="13" customWidth="1" min="5" max="5"/>
    <col width="3" customWidth="1" min="6" max="6"/>
    <col width="11" customWidth="1" min="7" max="7"/>
    <col width="13" customWidth="1" min="8" max="8"/>
    <col width="11" customWidth="1" min="9" max="9"/>
    <col width="13" customWidth="1" min="10" max="10"/>
    <col width="3" customWidth="1" min="11" max="11"/>
    <col width="11" customWidth="1" min="12" max="12"/>
    <col width="13" customWidth="1" min="13" max="13"/>
    <col width="11" customWidth="1" min="14" max="14"/>
    <col width="13" customWidth="1" min="15" max="15"/>
    <col width="3" customWidth="1" min="16" max="16"/>
    <col width="11" customWidth="1" min="17" max="17"/>
    <col width="13" customWidth="1" min="18" max="18"/>
    <col width="11" customWidth="1" min="19" max="19"/>
    <col width="13" customWidth="1" min="20" max="20"/>
    <col width="3" customWidth="1" min="21" max="21"/>
  </cols>
  <sheetData>
    <row r="1" ht="40" customHeight="1">
      <c r="B1" s="1" t="inlineStr">
        <is>
          <t>席　次　表</t>
        </is>
      </c>
    </row>
    <row r="2">
      <c r="B2" s="2" t="inlineStr">
        <is>
          <t>○○家・○○家　結婚披露宴　　令和○年○月○日(○)　於 ○○ホテル</t>
        </is>
      </c>
    </row>
    <row r="4" ht="30" customHeight="1">
      <c r="I4" s="3" t="inlineStr">
        <is>
          <t>新郎　○○ ○○　　　高砂　　　新婦　○○ ○○</t>
        </is>
      </c>
      <c r="J4" s="4" t="n"/>
      <c r="K4" s="4" t="n"/>
      <c r="L4" s="4" t="n"/>
      <c r="M4" s="4" t="n"/>
      <c r="N4" s="5" t="n"/>
    </row>
    <row r="6">
      <c r="B6" s="6" t="inlineStr">
        <is>
          <t>A卓</t>
        </is>
      </c>
      <c r="C6" s="7" t="n"/>
      <c r="D6" s="7" t="n"/>
      <c r="E6" s="8" t="n"/>
      <c r="G6" s="6" t="inlineStr">
        <is>
          <t>B卓</t>
        </is>
      </c>
      <c r="H6" s="7" t="n"/>
      <c r="I6" s="7" t="n"/>
      <c r="J6" s="8" t="n"/>
      <c r="L6" s="6" t="inlineStr">
        <is>
          <t>C卓</t>
        </is>
      </c>
      <c r="M6" s="7" t="n"/>
      <c r="N6" s="7" t="n"/>
      <c r="O6" s="8" t="n"/>
      <c r="Q6" s="6" t="inlineStr">
        <is>
          <t>D卓</t>
        </is>
      </c>
      <c r="R6" s="7" t="n"/>
      <c r="S6" s="7" t="n"/>
      <c r="T6" s="8" t="n"/>
    </row>
    <row r="7" ht="46" customHeight="1">
      <c r="B7" s="9">
        <f>IFERROR(LOOKUP(2,1/((名簿!$A$2:$A$101="A")*(名簿!$B$2:$B$101=1)),名簿!$C$2:$C$101)&amp;"","")</f>
        <v/>
      </c>
      <c r="C7" s="10">
        <f>IFERROR(LOOKUP(2,1/((名簿!$A$2:$A$101="A")*(名簿!$B$2:$B$101=1)),名簿!$D$2:$D$101)&amp;" 様","")</f>
        <v/>
      </c>
      <c r="D7" s="11">
        <f>IFERROR(LOOKUP(2,1/((名簿!$A$2:$A$101="A")*(名簿!$B$2:$B$101=5)),名簿!$C$2:$C$101)&amp;"","")</f>
        <v/>
      </c>
      <c r="E7" s="12">
        <f>IFERROR(LOOKUP(2,1/((名簿!$A$2:$A$101="A")*(名簿!$B$2:$B$101=5)),名簿!$D$2:$D$101)&amp;" 様","")</f>
        <v/>
      </c>
      <c r="G7" s="9">
        <f>IFERROR(LOOKUP(2,1/((名簿!$A$2:$A$101="B")*(名簿!$B$2:$B$101=1)),名簿!$C$2:$C$101)&amp;"","")</f>
        <v/>
      </c>
      <c r="H7" s="10">
        <f>IFERROR(LOOKUP(2,1/((名簿!$A$2:$A$101="B")*(名簿!$B$2:$B$101=1)),名簿!$D$2:$D$101)&amp;" 様","")</f>
        <v/>
      </c>
      <c r="I7" s="11">
        <f>IFERROR(LOOKUP(2,1/((名簿!$A$2:$A$101="B")*(名簿!$B$2:$B$101=5)),名簿!$C$2:$C$101)&amp;"","")</f>
        <v/>
      </c>
      <c r="J7" s="12">
        <f>IFERROR(LOOKUP(2,1/((名簿!$A$2:$A$101="B")*(名簿!$B$2:$B$101=5)),名簿!$D$2:$D$101)&amp;" 様","")</f>
        <v/>
      </c>
      <c r="L7" s="9">
        <f>IFERROR(LOOKUP(2,1/((名簿!$A$2:$A$101="C")*(名簿!$B$2:$B$101=1)),名簿!$C$2:$C$101)&amp;"","")</f>
        <v/>
      </c>
      <c r="M7" s="10">
        <f>IFERROR(LOOKUP(2,1/((名簿!$A$2:$A$101="C")*(名簿!$B$2:$B$101=1)),名簿!$D$2:$D$101)&amp;" 様","")</f>
        <v/>
      </c>
      <c r="N7" s="11">
        <f>IFERROR(LOOKUP(2,1/((名簿!$A$2:$A$101="C")*(名簿!$B$2:$B$101=5)),名簿!$C$2:$C$101)&amp;"","")</f>
        <v/>
      </c>
      <c r="O7" s="12">
        <f>IFERROR(LOOKUP(2,1/((名簿!$A$2:$A$101="C")*(名簿!$B$2:$B$101=5)),名簿!$D$2:$D$101)&amp;" 様","")</f>
        <v/>
      </c>
      <c r="Q7" s="9">
        <f>IFERROR(LOOKUP(2,1/((名簿!$A$2:$A$101="D")*(名簿!$B$2:$B$101=1)),名簿!$C$2:$C$101)&amp;"","")</f>
        <v/>
      </c>
      <c r="R7" s="10">
        <f>IFERROR(LOOKUP(2,1/((名簿!$A$2:$A$101="D")*(名簿!$B$2:$B$101=1)),名簿!$D$2:$D$101)&amp;" 様","")</f>
        <v/>
      </c>
      <c r="S7" s="11">
        <f>IFERROR(LOOKUP(2,1/((名簿!$A$2:$A$101="D")*(名簿!$B$2:$B$101=5)),名簿!$C$2:$C$101)&amp;"","")</f>
        <v/>
      </c>
      <c r="T7" s="12">
        <f>IFERROR(LOOKUP(2,1/((名簿!$A$2:$A$101="D")*(名簿!$B$2:$B$101=5)),名簿!$D$2:$D$101)&amp;" 様","")</f>
        <v/>
      </c>
    </row>
    <row r="8" ht="46" customHeight="1">
      <c r="B8" s="9">
        <f>IFERROR(LOOKUP(2,1/((名簿!$A$2:$A$101="A")*(名簿!$B$2:$B$101=2)),名簿!$C$2:$C$101)&amp;"","")</f>
        <v/>
      </c>
      <c r="C8" s="10">
        <f>IFERROR(LOOKUP(2,1/((名簿!$A$2:$A$101="A")*(名簿!$B$2:$B$101=2)),名簿!$D$2:$D$101)&amp;" 様","")</f>
        <v/>
      </c>
      <c r="D8" s="11">
        <f>IFERROR(LOOKUP(2,1/((名簿!$A$2:$A$101="A")*(名簿!$B$2:$B$101=6)),名簿!$C$2:$C$101)&amp;"","")</f>
        <v/>
      </c>
      <c r="E8" s="12">
        <f>IFERROR(LOOKUP(2,1/((名簿!$A$2:$A$101="A")*(名簿!$B$2:$B$101=6)),名簿!$D$2:$D$101)&amp;" 様","")</f>
        <v/>
      </c>
      <c r="G8" s="9">
        <f>IFERROR(LOOKUP(2,1/((名簿!$A$2:$A$101="B")*(名簿!$B$2:$B$101=2)),名簿!$C$2:$C$101)&amp;"","")</f>
        <v/>
      </c>
      <c r="H8" s="10">
        <f>IFERROR(LOOKUP(2,1/((名簿!$A$2:$A$101="B")*(名簿!$B$2:$B$101=2)),名簿!$D$2:$D$101)&amp;" 様","")</f>
        <v/>
      </c>
      <c r="I8" s="11">
        <f>IFERROR(LOOKUP(2,1/((名簿!$A$2:$A$101="B")*(名簿!$B$2:$B$101=6)),名簿!$C$2:$C$101)&amp;"","")</f>
        <v/>
      </c>
      <c r="J8" s="12">
        <f>IFERROR(LOOKUP(2,1/((名簿!$A$2:$A$101="B")*(名簿!$B$2:$B$101=6)),名簿!$D$2:$D$101)&amp;" 様","")</f>
        <v/>
      </c>
      <c r="L8" s="9">
        <f>IFERROR(LOOKUP(2,1/((名簿!$A$2:$A$101="C")*(名簿!$B$2:$B$101=2)),名簿!$C$2:$C$101)&amp;"","")</f>
        <v/>
      </c>
      <c r="M8" s="10">
        <f>IFERROR(LOOKUP(2,1/((名簿!$A$2:$A$101="C")*(名簿!$B$2:$B$101=2)),名簿!$D$2:$D$101)&amp;" 様","")</f>
        <v/>
      </c>
      <c r="N8" s="11">
        <f>IFERROR(LOOKUP(2,1/((名簿!$A$2:$A$101="C")*(名簿!$B$2:$B$101=6)),名簿!$C$2:$C$101)&amp;"","")</f>
        <v/>
      </c>
      <c r="O8" s="12">
        <f>IFERROR(LOOKUP(2,1/((名簿!$A$2:$A$101="C")*(名簿!$B$2:$B$101=6)),名簿!$D$2:$D$101)&amp;" 様","")</f>
        <v/>
      </c>
      <c r="Q8" s="9">
        <f>IFERROR(LOOKUP(2,1/((名簿!$A$2:$A$101="D")*(名簿!$B$2:$B$101=2)),名簿!$C$2:$C$101)&amp;"","")</f>
        <v/>
      </c>
      <c r="R8" s="10">
        <f>IFERROR(LOOKUP(2,1/((名簿!$A$2:$A$101="D")*(名簿!$B$2:$B$101=2)),名簿!$D$2:$D$101)&amp;" 様","")</f>
        <v/>
      </c>
      <c r="S8" s="11">
        <f>IFERROR(LOOKUP(2,1/((名簿!$A$2:$A$101="D")*(名簿!$B$2:$B$101=6)),名簿!$C$2:$C$101)&amp;"","")</f>
        <v/>
      </c>
      <c r="T8" s="12">
        <f>IFERROR(LOOKUP(2,1/((名簿!$A$2:$A$101="D")*(名簿!$B$2:$B$101=6)),名簿!$D$2:$D$101)&amp;" 様","")</f>
        <v/>
      </c>
    </row>
    <row r="9" ht="46" customHeight="1">
      <c r="B9" s="9">
        <f>IFERROR(LOOKUP(2,1/((名簿!$A$2:$A$101="A")*(名簿!$B$2:$B$101=3)),名簿!$C$2:$C$101)&amp;"","")</f>
        <v/>
      </c>
      <c r="C9" s="10">
        <f>IFERROR(LOOKUP(2,1/((名簿!$A$2:$A$101="A")*(名簿!$B$2:$B$101=3)),名簿!$D$2:$D$101)&amp;" 様","")</f>
        <v/>
      </c>
      <c r="D9" s="11">
        <f>IFERROR(LOOKUP(2,1/((名簿!$A$2:$A$101="A")*(名簿!$B$2:$B$101=7)),名簿!$C$2:$C$101)&amp;"","")</f>
        <v/>
      </c>
      <c r="E9" s="12">
        <f>IFERROR(LOOKUP(2,1/((名簿!$A$2:$A$101="A")*(名簿!$B$2:$B$101=7)),名簿!$D$2:$D$101)&amp;" 様","")</f>
        <v/>
      </c>
      <c r="G9" s="9">
        <f>IFERROR(LOOKUP(2,1/((名簿!$A$2:$A$101="B")*(名簿!$B$2:$B$101=3)),名簿!$C$2:$C$101)&amp;"","")</f>
        <v/>
      </c>
      <c r="H9" s="10">
        <f>IFERROR(LOOKUP(2,1/((名簿!$A$2:$A$101="B")*(名簿!$B$2:$B$101=3)),名簿!$D$2:$D$101)&amp;" 様","")</f>
        <v/>
      </c>
      <c r="I9" s="11">
        <f>IFERROR(LOOKUP(2,1/((名簿!$A$2:$A$101="B")*(名簿!$B$2:$B$101=7)),名簿!$C$2:$C$101)&amp;"","")</f>
        <v/>
      </c>
      <c r="J9" s="12">
        <f>IFERROR(LOOKUP(2,1/((名簿!$A$2:$A$101="B")*(名簿!$B$2:$B$101=7)),名簿!$D$2:$D$101)&amp;" 様","")</f>
        <v/>
      </c>
      <c r="L9" s="9">
        <f>IFERROR(LOOKUP(2,1/((名簿!$A$2:$A$101="C")*(名簿!$B$2:$B$101=3)),名簿!$C$2:$C$101)&amp;"","")</f>
        <v/>
      </c>
      <c r="M9" s="10">
        <f>IFERROR(LOOKUP(2,1/((名簿!$A$2:$A$101="C")*(名簿!$B$2:$B$101=3)),名簿!$D$2:$D$101)&amp;" 様","")</f>
        <v/>
      </c>
      <c r="N9" s="11">
        <f>IFERROR(LOOKUP(2,1/((名簿!$A$2:$A$101="C")*(名簿!$B$2:$B$101=7)),名簿!$C$2:$C$101)&amp;"","")</f>
        <v/>
      </c>
      <c r="O9" s="12">
        <f>IFERROR(LOOKUP(2,1/((名簿!$A$2:$A$101="C")*(名簿!$B$2:$B$101=7)),名簿!$D$2:$D$101)&amp;" 様","")</f>
        <v/>
      </c>
      <c r="Q9" s="9">
        <f>IFERROR(LOOKUP(2,1/((名簿!$A$2:$A$101="D")*(名簿!$B$2:$B$101=3)),名簿!$C$2:$C$101)&amp;"","")</f>
        <v/>
      </c>
      <c r="R9" s="10">
        <f>IFERROR(LOOKUP(2,1/((名簿!$A$2:$A$101="D")*(名簿!$B$2:$B$101=3)),名簿!$D$2:$D$101)&amp;" 様","")</f>
        <v/>
      </c>
      <c r="S9" s="11">
        <f>IFERROR(LOOKUP(2,1/((名簿!$A$2:$A$101="D")*(名簿!$B$2:$B$101=7)),名簿!$C$2:$C$101)&amp;"","")</f>
        <v/>
      </c>
      <c r="T9" s="12">
        <f>IFERROR(LOOKUP(2,1/((名簿!$A$2:$A$101="D")*(名簿!$B$2:$B$101=7)),名簿!$D$2:$D$101)&amp;" 様","")</f>
        <v/>
      </c>
    </row>
    <row r="10" ht="46" customHeight="1">
      <c r="B10" s="13">
        <f>IFERROR(LOOKUP(2,1/((名簿!$A$2:$A$101="A")*(名簿!$B$2:$B$101=4)),名簿!$C$2:$C$101)&amp;"","")</f>
        <v/>
      </c>
      <c r="C10" s="14">
        <f>IFERROR(LOOKUP(2,1/((名簿!$A$2:$A$101="A")*(名簿!$B$2:$B$101=4)),名簿!$D$2:$D$101)&amp;" 様","")</f>
        <v/>
      </c>
      <c r="D10" s="15">
        <f>IFERROR(LOOKUP(2,1/((名簿!$A$2:$A$101="A")*(名簿!$B$2:$B$101=8)),名簿!$C$2:$C$101)&amp;"","")</f>
        <v/>
      </c>
      <c r="E10" s="16">
        <f>IFERROR(LOOKUP(2,1/((名簿!$A$2:$A$101="A")*(名簿!$B$2:$B$101=8)),名簿!$D$2:$D$101)&amp;" 様","")</f>
        <v/>
      </c>
      <c r="G10" s="13">
        <f>IFERROR(LOOKUP(2,1/((名簿!$A$2:$A$101="B")*(名簿!$B$2:$B$101=4)),名簿!$C$2:$C$101)&amp;"","")</f>
        <v/>
      </c>
      <c r="H10" s="14">
        <f>IFERROR(LOOKUP(2,1/((名簿!$A$2:$A$101="B")*(名簿!$B$2:$B$101=4)),名簿!$D$2:$D$101)&amp;" 様","")</f>
        <v/>
      </c>
      <c r="I10" s="15">
        <f>IFERROR(LOOKUP(2,1/((名簿!$A$2:$A$101="B")*(名簿!$B$2:$B$101=8)),名簿!$C$2:$C$101)&amp;"","")</f>
        <v/>
      </c>
      <c r="J10" s="16">
        <f>IFERROR(LOOKUP(2,1/((名簿!$A$2:$A$101="B")*(名簿!$B$2:$B$101=8)),名簿!$D$2:$D$101)&amp;" 様","")</f>
        <v/>
      </c>
      <c r="L10" s="13">
        <f>IFERROR(LOOKUP(2,1/((名簿!$A$2:$A$101="C")*(名簿!$B$2:$B$101=4)),名簿!$C$2:$C$101)&amp;"","")</f>
        <v/>
      </c>
      <c r="M10" s="14">
        <f>IFERROR(LOOKUP(2,1/((名簿!$A$2:$A$101="C")*(名簿!$B$2:$B$101=4)),名簿!$D$2:$D$101)&amp;" 様","")</f>
        <v/>
      </c>
      <c r="N10" s="15">
        <f>IFERROR(LOOKUP(2,1/((名簿!$A$2:$A$101="C")*(名簿!$B$2:$B$101=8)),名簿!$C$2:$C$101)&amp;"","")</f>
        <v/>
      </c>
      <c r="O10" s="16">
        <f>IFERROR(LOOKUP(2,1/((名簿!$A$2:$A$101="C")*(名簿!$B$2:$B$101=8)),名簿!$D$2:$D$101)&amp;" 様","")</f>
        <v/>
      </c>
      <c r="Q10" s="13">
        <f>IFERROR(LOOKUP(2,1/((名簿!$A$2:$A$101="D")*(名簿!$B$2:$B$101=4)),名簿!$C$2:$C$101)&amp;"","")</f>
        <v/>
      </c>
      <c r="R10" s="14">
        <f>IFERROR(LOOKUP(2,1/((名簿!$A$2:$A$101="D")*(名簿!$B$2:$B$101=4)),名簿!$D$2:$D$101)&amp;" 様","")</f>
        <v/>
      </c>
      <c r="S10" s="15">
        <f>IFERROR(LOOKUP(2,1/((名簿!$A$2:$A$101="D")*(名簿!$B$2:$B$101=8)),名簿!$C$2:$C$101)&amp;"","")</f>
        <v/>
      </c>
      <c r="T10" s="16">
        <f>IFERROR(LOOKUP(2,1/((名簿!$A$2:$A$101="D")*(名簿!$B$2:$B$101=8)),名簿!$D$2:$D$101)&amp;" 様","")</f>
        <v/>
      </c>
    </row>
    <row r="13">
      <c r="B13" s="6" t="inlineStr">
        <is>
          <t>E卓</t>
        </is>
      </c>
      <c r="C13" s="7" t="n"/>
      <c r="D13" s="7" t="n"/>
      <c r="E13" s="8" t="n"/>
      <c r="G13" s="6" t="inlineStr">
        <is>
          <t>F卓</t>
        </is>
      </c>
      <c r="H13" s="7" t="n"/>
      <c r="I13" s="7" t="n"/>
      <c r="J13" s="8" t="n"/>
      <c r="L13" s="6" t="inlineStr">
        <is>
          <t>G卓</t>
        </is>
      </c>
      <c r="M13" s="7" t="n"/>
      <c r="N13" s="7" t="n"/>
      <c r="O13" s="8" t="n"/>
      <c r="Q13" s="6" t="inlineStr">
        <is>
          <t>H卓</t>
        </is>
      </c>
      <c r="R13" s="7" t="n"/>
      <c r="S13" s="7" t="n"/>
      <c r="T13" s="8" t="n"/>
    </row>
    <row r="14" ht="46" customHeight="1">
      <c r="B14" s="9">
        <f>IFERROR(LOOKUP(2,1/((名簿!$A$2:$A$101="E")*(名簿!$B$2:$B$101=1)),名簿!$C$2:$C$101)&amp;"","")</f>
        <v/>
      </c>
      <c r="C14" s="10">
        <f>IFERROR(LOOKUP(2,1/((名簿!$A$2:$A$101="E")*(名簿!$B$2:$B$101=1)),名簿!$D$2:$D$101)&amp;" 様","")</f>
        <v/>
      </c>
      <c r="D14" s="11">
        <f>IFERROR(LOOKUP(2,1/((名簿!$A$2:$A$101="E")*(名簿!$B$2:$B$101=5)),名簿!$C$2:$C$101)&amp;"","")</f>
        <v/>
      </c>
      <c r="E14" s="12">
        <f>IFERROR(LOOKUP(2,1/((名簿!$A$2:$A$101="E")*(名簿!$B$2:$B$101=5)),名簿!$D$2:$D$101)&amp;" 様","")</f>
        <v/>
      </c>
      <c r="G14" s="9">
        <f>IFERROR(LOOKUP(2,1/((名簿!$A$2:$A$101="F")*(名簿!$B$2:$B$101=1)),名簿!$C$2:$C$101)&amp;"","")</f>
        <v/>
      </c>
      <c r="H14" s="10">
        <f>IFERROR(LOOKUP(2,1/((名簿!$A$2:$A$101="F")*(名簿!$B$2:$B$101=1)),名簿!$D$2:$D$101)&amp;" 様","")</f>
        <v/>
      </c>
      <c r="I14" s="11">
        <f>IFERROR(LOOKUP(2,1/((名簿!$A$2:$A$101="F")*(名簿!$B$2:$B$101=5)),名簿!$C$2:$C$101)&amp;"","")</f>
        <v/>
      </c>
      <c r="J14" s="12">
        <f>IFERROR(LOOKUP(2,1/((名簿!$A$2:$A$101="F")*(名簿!$B$2:$B$101=5)),名簿!$D$2:$D$101)&amp;" 様","")</f>
        <v/>
      </c>
      <c r="L14" s="9">
        <f>IFERROR(LOOKUP(2,1/((名簿!$A$2:$A$101="G")*(名簿!$B$2:$B$101=1)),名簿!$C$2:$C$101)&amp;"","")</f>
        <v/>
      </c>
      <c r="M14" s="10">
        <f>IFERROR(LOOKUP(2,1/((名簿!$A$2:$A$101="G")*(名簿!$B$2:$B$101=1)),名簿!$D$2:$D$101)&amp;" 様","")</f>
        <v/>
      </c>
      <c r="N14" s="11">
        <f>IFERROR(LOOKUP(2,1/((名簿!$A$2:$A$101="G")*(名簿!$B$2:$B$101=5)),名簿!$C$2:$C$101)&amp;"","")</f>
        <v/>
      </c>
      <c r="O14" s="12">
        <f>IFERROR(LOOKUP(2,1/((名簿!$A$2:$A$101="G")*(名簿!$B$2:$B$101=5)),名簿!$D$2:$D$101)&amp;" 様","")</f>
        <v/>
      </c>
      <c r="Q14" s="9">
        <f>IFERROR(LOOKUP(2,1/((名簿!$A$2:$A$101="H")*(名簿!$B$2:$B$101=1)),名簿!$C$2:$C$101)&amp;"","")</f>
        <v/>
      </c>
      <c r="R14" s="10">
        <f>IFERROR(LOOKUP(2,1/((名簿!$A$2:$A$101="H")*(名簿!$B$2:$B$101=1)),名簿!$D$2:$D$101)&amp;" 様","")</f>
        <v/>
      </c>
      <c r="S14" s="11">
        <f>IFERROR(LOOKUP(2,1/((名簿!$A$2:$A$101="H")*(名簿!$B$2:$B$101=5)),名簿!$C$2:$C$101)&amp;"","")</f>
        <v/>
      </c>
      <c r="T14" s="12">
        <f>IFERROR(LOOKUP(2,1/((名簿!$A$2:$A$101="H")*(名簿!$B$2:$B$101=5)),名簿!$D$2:$D$101)&amp;" 様","")</f>
        <v/>
      </c>
    </row>
    <row r="15" ht="46" customHeight="1">
      <c r="B15" s="9">
        <f>IFERROR(LOOKUP(2,1/((名簿!$A$2:$A$101="E")*(名簿!$B$2:$B$101=2)),名簿!$C$2:$C$101)&amp;"","")</f>
        <v/>
      </c>
      <c r="C15" s="10">
        <f>IFERROR(LOOKUP(2,1/((名簿!$A$2:$A$101="E")*(名簿!$B$2:$B$101=2)),名簿!$D$2:$D$101)&amp;" 様","")</f>
        <v/>
      </c>
      <c r="D15" s="11">
        <f>IFERROR(LOOKUP(2,1/((名簿!$A$2:$A$101="E")*(名簿!$B$2:$B$101=6)),名簿!$C$2:$C$101)&amp;"","")</f>
        <v/>
      </c>
      <c r="E15" s="12">
        <f>IFERROR(LOOKUP(2,1/((名簿!$A$2:$A$101="E")*(名簿!$B$2:$B$101=6)),名簿!$D$2:$D$101)&amp;" 様","")</f>
        <v/>
      </c>
      <c r="G15" s="9">
        <f>IFERROR(LOOKUP(2,1/((名簿!$A$2:$A$101="F")*(名簿!$B$2:$B$101=2)),名簿!$C$2:$C$101)&amp;"","")</f>
        <v/>
      </c>
      <c r="H15" s="10">
        <f>IFERROR(LOOKUP(2,1/((名簿!$A$2:$A$101="F")*(名簿!$B$2:$B$101=2)),名簿!$D$2:$D$101)&amp;" 様","")</f>
        <v/>
      </c>
      <c r="I15" s="11">
        <f>IFERROR(LOOKUP(2,1/((名簿!$A$2:$A$101="F")*(名簿!$B$2:$B$101=6)),名簿!$C$2:$C$101)&amp;"","")</f>
        <v/>
      </c>
      <c r="J15" s="12">
        <f>IFERROR(LOOKUP(2,1/((名簿!$A$2:$A$101="F")*(名簿!$B$2:$B$101=6)),名簿!$D$2:$D$101)&amp;" 様","")</f>
        <v/>
      </c>
      <c r="L15" s="9">
        <f>IFERROR(LOOKUP(2,1/((名簿!$A$2:$A$101="G")*(名簿!$B$2:$B$101=2)),名簿!$C$2:$C$101)&amp;"","")</f>
        <v/>
      </c>
      <c r="M15" s="10">
        <f>IFERROR(LOOKUP(2,1/((名簿!$A$2:$A$101="G")*(名簿!$B$2:$B$101=2)),名簿!$D$2:$D$101)&amp;" 様","")</f>
        <v/>
      </c>
      <c r="N15" s="11">
        <f>IFERROR(LOOKUP(2,1/((名簿!$A$2:$A$101="G")*(名簿!$B$2:$B$101=6)),名簿!$C$2:$C$101)&amp;"","")</f>
        <v/>
      </c>
      <c r="O15" s="12">
        <f>IFERROR(LOOKUP(2,1/((名簿!$A$2:$A$101="G")*(名簿!$B$2:$B$101=6)),名簿!$D$2:$D$101)&amp;" 様","")</f>
        <v/>
      </c>
      <c r="Q15" s="9">
        <f>IFERROR(LOOKUP(2,1/((名簿!$A$2:$A$101="H")*(名簿!$B$2:$B$101=2)),名簿!$C$2:$C$101)&amp;"","")</f>
        <v/>
      </c>
      <c r="R15" s="10">
        <f>IFERROR(LOOKUP(2,1/((名簿!$A$2:$A$101="H")*(名簿!$B$2:$B$101=2)),名簿!$D$2:$D$101)&amp;" 様","")</f>
        <v/>
      </c>
      <c r="S15" s="11">
        <f>IFERROR(LOOKUP(2,1/((名簿!$A$2:$A$101="H")*(名簿!$B$2:$B$101=6)),名簿!$C$2:$C$101)&amp;"","")</f>
        <v/>
      </c>
      <c r="T15" s="12">
        <f>IFERROR(LOOKUP(2,1/((名簿!$A$2:$A$101="H")*(名簿!$B$2:$B$101=6)),名簿!$D$2:$D$101)&amp;" 様","")</f>
        <v/>
      </c>
    </row>
    <row r="16" ht="46" customHeight="1">
      <c r="B16" s="9">
        <f>IFERROR(LOOKUP(2,1/((名簿!$A$2:$A$101="E")*(名簿!$B$2:$B$101=3)),名簿!$C$2:$C$101)&amp;"","")</f>
        <v/>
      </c>
      <c r="C16" s="10">
        <f>IFERROR(LOOKUP(2,1/((名簿!$A$2:$A$101="E")*(名簿!$B$2:$B$101=3)),名簿!$D$2:$D$101)&amp;" 様","")</f>
        <v/>
      </c>
      <c r="D16" s="11">
        <f>IFERROR(LOOKUP(2,1/((名簿!$A$2:$A$101="E")*(名簿!$B$2:$B$101=7)),名簿!$C$2:$C$101)&amp;"","")</f>
        <v/>
      </c>
      <c r="E16" s="12">
        <f>IFERROR(LOOKUP(2,1/((名簿!$A$2:$A$101="E")*(名簿!$B$2:$B$101=7)),名簿!$D$2:$D$101)&amp;" 様","")</f>
        <v/>
      </c>
      <c r="G16" s="9">
        <f>IFERROR(LOOKUP(2,1/((名簿!$A$2:$A$101="F")*(名簿!$B$2:$B$101=3)),名簿!$C$2:$C$101)&amp;"","")</f>
        <v/>
      </c>
      <c r="H16" s="10">
        <f>IFERROR(LOOKUP(2,1/((名簿!$A$2:$A$101="F")*(名簿!$B$2:$B$101=3)),名簿!$D$2:$D$101)&amp;" 様","")</f>
        <v/>
      </c>
      <c r="I16" s="11">
        <f>IFERROR(LOOKUP(2,1/((名簿!$A$2:$A$101="F")*(名簿!$B$2:$B$101=7)),名簿!$C$2:$C$101)&amp;"","")</f>
        <v/>
      </c>
      <c r="J16" s="12">
        <f>IFERROR(LOOKUP(2,1/((名簿!$A$2:$A$101="F")*(名簿!$B$2:$B$101=7)),名簿!$D$2:$D$101)&amp;" 様","")</f>
        <v/>
      </c>
      <c r="L16" s="9">
        <f>IFERROR(LOOKUP(2,1/((名簿!$A$2:$A$101="G")*(名簿!$B$2:$B$101=3)),名簿!$C$2:$C$101)&amp;"","")</f>
        <v/>
      </c>
      <c r="M16" s="10">
        <f>IFERROR(LOOKUP(2,1/((名簿!$A$2:$A$101="G")*(名簿!$B$2:$B$101=3)),名簿!$D$2:$D$101)&amp;" 様","")</f>
        <v/>
      </c>
      <c r="N16" s="11">
        <f>IFERROR(LOOKUP(2,1/((名簿!$A$2:$A$101="G")*(名簿!$B$2:$B$101=7)),名簿!$C$2:$C$101)&amp;"","")</f>
        <v/>
      </c>
      <c r="O16" s="12">
        <f>IFERROR(LOOKUP(2,1/((名簿!$A$2:$A$101="G")*(名簿!$B$2:$B$101=7)),名簿!$D$2:$D$101)&amp;" 様","")</f>
        <v/>
      </c>
      <c r="Q16" s="9">
        <f>IFERROR(LOOKUP(2,1/((名簿!$A$2:$A$101="H")*(名簿!$B$2:$B$101=3)),名簿!$C$2:$C$101)&amp;"","")</f>
        <v/>
      </c>
      <c r="R16" s="10">
        <f>IFERROR(LOOKUP(2,1/((名簿!$A$2:$A$101="H")*(名簿!$B$2:$B$101=3)),名簿!$D$2:$D$101)&amp;" 様","")</f>
        <v/>
      </c>
      <c r="S16" s="11">
        <f>IFERROR(LOOKUP(2,1/((名簿!$A$2:$A$101="H")*(名簿!$B$2:$B$101=7)),名簿!$C$2:$C$101)&amp;"","")</f>
        <v/>
      </c>
      <c r="T16" s="12">
        <f>IFERROR(LOOKUP(2,1/((名簿!$A$2:$A$101="H")*(名簿!$B$2:$B$101=7)),名簿!$D$2:$D$101)&amp;" 様","")</f>
        <v/>
      </c>
    </row>
    <row r="17" ht="46" customHeight="1">
      <c r="B17" s="13">
        <f>IFERROR(LOOKUP(2,1/((名簿!$A$2:$A$101="E")*(名簿!$B$2:$B$101=4)),名簿!$C$2:$C$101)&amp;"","")</f>
        <v/>
      </c>
      <c r="C17" s="14">
        <f>IFERROR(LOOKUP(2,1/((名簿!$A$2:$A$101="E")*(名簿!$B$2:$B$101=4)),名簿!$D$2:$D$101)&amp;" 様","")</f>
        <v/>
      </c>
      <c r="D17" s="15">
        <f>IFERROR(LOOKUP(2,1/((名簿!$A$2:$A$101="E")*(名簿!$B$2:$B$101=8)),名簿!$C$2:$C$101)&amp;"","")</f>
        <v/>
      </c>
      <c r="E17" s="16">
        <f>IFERROR(LOOKUP(2,1/((名簿!$A$2:$A$101="E")*(名簿!$B$2:$B$101=8)),名簿!$D$2:$D$101)&amp;" 様","")</f>
        <v/>
      </c>
      <c r="G17" s="13">
        <f>IFERROR(LOOKUP(2,1/((名簿!$A$2:$A$101="F")*(名簿!$B$2:$B$101=4)),名簿!$C$2:$C$101)&amp;"","")</f>
        <v/>
      </c>
      <c r="H17" s="14">
        <f>IFERROR(LOOKUP(2,1/((名簿!$A$2:$A$101="F")*(名簿!$B$2:$B$101=4)),名簿!$D$2:$D$101)&amp;" 様","")</f>
        <v/>
      </c>
      <c r="I17" s="15">
        <f>IFERROR(LOOKUP(2,1/((名簿!$A$2:$A$101="F")*(名簿!$B$2:$B$101=8)),名簿!$C$2:$C$101)&amp;"","")</f>
        <v/>
      </c>
      <c r="J17" s="16">
        <f>IFERROR(LOOKUP(2,1/((名簿!$A$2:$A$101="F")*(名簿!$B$2:$B$101=8)),名簿!$D$2:$D$101)&amp;" 様","")</f>
        <v/>
      </c>
      <c r="L17" s="13">
        <f>IFERROR(LOOKUP(2,1/((名簿!$A$2:$A$101="G")*(名簿!$B$2:$B$101=4)),名簿!$C$2:$C$101)&amp;"","")</f>
        <v/>
      </c>
      <c r="M17" s="14">
        <f>IFERROR(LOOKUP(2,1/((名簿!$A$2:$A$101="G")*(名簿!$B$2:$B$101=4)),名簿!$D$2:$D$101)&amp;" 様","")</f>
        <v/>
      </c>
      <c r="N17" s="15">
        <f>IFERROR(LOOKUP(2,1/((名簿!$A$2:$A$101="G")*(名簿!$B$2:$B$101=8)),名簿!$C$2:$C$101)&amp;"","")</f>
        <v/>
      </c>
      <c r="O17" s="16">
        <f>IFERROR(LOOKUP(2,1/((名簿!$A$2:$A$101="G")*(名簿!$B$2:$B$101=8)),名簿!$D$2:$D$101)&amp;" 様","")</f>
        <v/>
      </c>
      <c r="Q17" s="13">
        <f>IFERROR(LOOKUP(2,1/((名簿!$A$2:$A$101="H")*(名簿!$B$2:$B$101=4)),名簿!$C$2:$C$101)&amp;"","")</f>
        <v/>
      </c>
      <c r="R17" s="14">
        <f>IFERROR(LOOKUP(2,1/((名簿!$A$2:$A$101="H")*(名簿!$B$2:$B$101=4)),名簿!$D$2:$D$101)&amp;" 様","")</f>
        <v/>
      </c>
      <c r="S17" s="15">
        <f>IFERROR(LOOKUP(2,1/((名簿!$A$2:$A$101="H")*(名簿!$B$2:$B$101=8)),名簿!$C$2:$C$101)&amp;"","")</f>
        <v/>
      </c>
      <c r="T17" s="16">
        <f>IFERROR(LOOKUP(2,1/((名簿!$A$2:$A$101="H")*(名簿!$B$2:$B$101=8)),名簿!$D$2:$D$101)&amp;" 様","")</f>
        <v/>
      </c>
    </row>
    <row r="21" ht="110" customHeight="1">
      <c r="B21" s="17" t="inlineStr">
        <is>
          <t>本日はご多用のところ　私どもの結婚披露宴にお越しいただき　誠にありがとうございます
未熟なふたりではございますが　今後とも末永くご指導くださいますよう　よろしくお願い申し上げます
新郎　○○ ○○　　新婦　○○ ○○</t>
        </is>
      </c>
    </row>
  </sheetData>
  <mergeCells count="12">
    <mergeCell ref="G6:J6"/>
    <mergeCell ref="G13:J13"/>
    <mergeCell ref="L13:O13"/>
    <mergeCell ref="B13:E13"/>
    <mergeCell ref="Q13:T13"/>
    <mergeCell ref="B6:E6"/>
    <mergeCell ref="B1:T1"/>
    <mergeCell ref="L6:O6"/>
    <mergeCell ref="B21:T21"/>
    <mergeCell ref="Q6:T6"/>
    <mergeCell ref="I4:N4"/>
    <mergeCell ref="B2:T2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8" customWidth="1" min="4" max="4"/>
  </cols>
  <sheetData>
    <row r="1">
      <c r="A1" s="18" t="inlineStr">
        <is>
          <t>卓</t>
        </is>
      </c>
      <c r="B1" s="18" t="inlineStr">
        <is>
          <t>席</t>
        </is>
      </c>
      <c r="C1" s="18" t="inlineStr">
        <is>
          <t>肩書(関係)</t>
        </is>
      </c>
      <c r="D1" s="18" t="inlineStr">
        <is>
          <t>氏名</t>
        </is>
      </c>
      <c r="F1" s="19" t="inlineStr">
        <is>
          <t>※卓(A〜H)と席(1〜8)を入れると、席次表シートに自動で入ります。同じ卓・席を2回入れないでください。</t>
        </is>
      </c>
    </row>
    <row r="2">
      <c r="A2" t="inlineStr">
        <is>
          <t>A</t>
        </is>
      </c>
      <c r="B2" t="n">
        <v>1</v>
      </c>
      <c r="C2" t="inlineStr">
        <is>
          <t>新郎上司</t>
        </is>
      </c>
      <c r="D2" t="inlineStr">
        <is>
          <t>山田 太郎</t>
        </is>
      </c>
    </row>
    <row r="3">
      <c r="A3" t="inlineStr">
        <is>
          <t>A</t>
        </is>
      </c>
      <c r="B3" t="n">
        <v>2</v>
      </c>
      <c r="C3" t="inlineStr">
        <is>
          <t>新郎上司</t>
        </is>
      </c>
      <c r="D3" t="inlineStr">
        <is>
          <t>佐藤 次郎</t>
        </is>
      </c>
    </row>
    <row r="4">
      <c r="A4" t="inlineStr">
        <is>
          <t>A</t>
        </is>
      </c>
      <c r="B4" t="n">
        <v>3</v>
      </c>
      <c r="C4" t="inlineStr">
        <is>
          <t>新郎同僚</t>
        </is>
      </c>
      <c r="D4" t="inlineStr">
        <is>
          <t>鈴木 花子</t>
        </is>
      </c>
    </row>
    <row r="5">
      <c r="A5" t="inlineStr">
        <is>
          <t>B</t>
        </is>
      </c>
      <c r="B5" t="n">
        <v>1</v>
      </c>
      <c r="C5" t="inlineStr">
        <is>
          <t>新婦友人</t>
        </is>
      </c>
      <c r="D5" t="inlineStr">
        <is>
          <t>高橋 美咲</t>
        </is>
      </c>
    </row>
    <row r="6">
      <c r="A6" t="inlineStr">
        <is>
          <t>B</t>
        </is>
      </c>
      <c r="B6" t="n">
        <v>2</v>
      </c>
      <c r="C6" t="inlineStr">
        <is>
          <t>新婦友人</t>
        </is>
      </c>
      <c r="D6" t="inlineStr">
        <is>
          <t>田中 さくら</t>
        </is>
      </c>
    </row>
    <row r="7">
      <c r="A7" t="inlineStr">
        <is>
          <t>E</t>
        </is>
      </c>
      <c r="B7" t="n">
        <v>1</v>
      </c>
      <c r="C7" t="inlineStr">
        <is>
          <t>新郎親族</t>
        </is>
      </c>
      <c r="D7" t="inlineStr">
        <is>
          <t>伊藤 健一</t>
        </is>
      </c>
    </row>
  </sheetData>
  <dataValidations count="2">
    <dataValidation sqref="A2:A101" showDropDown="0" showInputMessage="0" showErrorMessage="0" allowBlank="1" type="list">
      <formula1>"A,B,C,D,E,F,G,H"</formula1>
    </dataValidation>
    <dataValidation sqref="B2:B101" showDropDown="0" showInputMessage="0" showErrorMessage="0" allowBlank="1" type="whole" operator="between">
      <formula1>1</formula1>
      <formula2>8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2026-10-23T10:08:51Z</dcterms:created>
  <dcterms:modified xmlns:dcterms="http://purl.org/dc/terms/" xmlns:xsi="http://www.w3.org/2001/XMLSchema-instance" xsi:type="dcterms:W3CDTF">2026-10-23T10:08:51Z</dcterms:modified>
</cp:coreProperties>
</file>