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仕訳帳" sheetId="1" state="visible" r:id="rId1"/>
    <sheet xmlns:r="http://schemas.openxmlformats.org/officeDocument/2006/relationships" name="総勘定元帳" sheetId="2" state="visible" r:id="rId2"/>
    <sheet xmlns:r="http://schemas.openxmlformats.org/officeDocument/2006/relationships" name="試算表" sheetId="3" state="visible" r:id="rId3"/>
    <sheet xmlns:r="http://schemas.openxmlformats.org/officeDocument/2006/relationships" name="勘定科目" sheetId="4" state="visible" r:id="rId4"/>
  </sheets>
  <definedNames>
    <definedName name="_xlnm.Print_Area" localSheetId="0">'仕訳帳'!$A$1:$G$105</definedName>
    <definedName name="_xlnm.Print_Area" localSheetId="1">'総勘定元帳'!$A$1:$F$66</definedName>
    <definedName name="_xlnm.Print_Area" localSheetId="2">'試算表'!$A$1:$E$46</definedName>
    <definedName name="_xlnm.Print_Area" localSheetId="3">'勘定科目'!$A$1:$B$44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/d"/>
    <numFmt numFmtId="166" formatCode="#,##0;[Red]-#,##0"/>
  </numFmts>
  <fonts count="14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8.5"/>
    </font>
    <font>
      <name val="游ゴシック"/>
      <b val="1"/>
      <sz val="10"/>
    </font>
    <font>
      <name val="游ゴシック"/>
      <sz val="9.5"/>
    </font>
    <font>
      <name val="游ゴシック"/>
      <sz val="9"/>
    </font>
    <font>
      <name val="游ゴシック"/>
      <color rgb="00BFBFBF"/>
      <sz val="8"/>
    </font>
    <font>
      <name val="游ゴシック"/>
      <color rgb="00BFBFBF"/>
      <sz val="7"/>
    </font>
    <font>
      <name val="游ゴシック"/>
      <b val="1"/>
      <sz val="9.5"/>
    </font>
    <font>
      <name val="游ゴシック"/>
      <b val="1"/>
      <sz val="12"/>
    </font>
    <font>
      <name val="游ゴシック"/>
      <sz val="10"/>
    </font>
    <font>
      <name val="游ゴシック"/>
      <sz val="8"/>
    </font>
    <font>
      <name val="游ゴシック"/>
      <b val="1"/>
      <color rgb="001F4E79"/>
      <sz val="10"/>
    </font>
    <font>
      <name val="游ゴシック"/>
      <b val="1"/>
      <sz val="14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3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/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shrinkToFit="1"/>
    </xf>
    <xf numFmtId="0" fontId="7" fillId="0" borderId="0" pivotButton="0" quotePrefix="0" xfId="0"/>
    <xf numFmtId="165" fontId="4" fillId="3" borderId="1" applyAlignment="1" pivotButton="0" quotePrefix="0" xfId="0">
      <alignment horizontal="center" vertical="center" shrinkToFit="1"/>
    </xf>
    <xf numFmtId="0" fontId="4" fillId="3" borderId="1" applyAlignment="1" pivotButton="0" quotePrefix="0" xfId="0">
      <alignment horizontal="left" vertical="center" shrinkToFit="1"/>
    </xf>
    <xf numFmtId="166" fontId="4" fillId="3" borderId="1" applyAlignment="1" pivotButton="0" quotePrefix="0" xfId="0">
      <alignment horizontal="right" vertical="center" shrinkToFit="1"/>
    </xf>
    <xf numFmtId="0" fontId="5" fillId="3" borderId="1" applyAlignment="1" pivotButton="0" quotePrefix="0" xfId="0">
      <alignment horizontal="left" vertical="center" shrinkToFit="1"/>
    </xf>
    <xf numFmtId="0" fontId="4" fillId="4" borderId="1" applyAlignment="1" pivotButton="0" quotePrefix="0" xfId="0">
      <alignment horizontal="center" vertical="center" shrinkToFit="1"/>
    </xf>
    <xf numFmtId="0" fontId="6" fillId="0" borderId="0" pivotButton="0" quotePrefix="0" xfId="0"/>
    <xf numFmtId="0" fontId="3" fillId="5" borderId="1" applyAlignment="1" pivotButton="0" quotePrefix="0" xfId="0">
      <alignment horizontal="center" vertical="center" shrinkToFit="1"/>
    </xf>
    <xf numFmtId="0" fontId="4" fillId="5" borderId="1" applyAlignment="1" pivotButton="0" quotePrefix="0" xfId="0">
      <alignment horizontal="center" vertical="center" shrinkToFit="1"/>
    </xf>
    <xf numFmtId="166" fontId="3" fillId="5" borderId="1" applyAlignment="1" pivotButton="0" quotePrefix="0" xfId="0">
      <alignment horizontal="right" vertical="center" shrinkToFit="1"/>
    </xf>
    <xf numFmtId="0" fontId="8" fillId="5" borderId="1" applyAlignment="1" pivotButton="0" quotePrefix="0" xfId="0">
      <alignment horizontal="left" vertical="center" shrinkToFit="1"/>
    </xf>
    <xf numFmtId="0" fontId="9" fillId="3" borderId="1" applyAlignment="1" pivotButton="0" quotePrefix="0" xfId="0">
      <alignment horizontal="center" vertical="center" shrinkToFit="1"/>
    </xf>
    <xf numFmtId="0" fontId="0" fillId="0" borderId="1" pivotButton="0" quotePrefix="0" xfId="0"/>
    <xf numFmtId="0" fontId="8" fillId="2" borderId="1" applyAlignment="1" pivotButton="0" quotePrefix="0" xfId="0">
      <alignment horizontal="center" vertical="center" shrinkToFit="1"/>
    </xf>
    <xf numFmtId="0" fontId="10" fillId="4" borderId="1" applyAlignment="1" pivotButton="0" quotePrefix="0" xfId="0">
      <alignment horizontal="center" vertical="center" shrinkToFit="1"/>
    </xf>
    <xf numFmtId="165" fontId="4" fillId="0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left" vertical="center" shrinkToFit="1"/>
    </xf>
    <xf numFmtId="0" fontId="5" fillId="0" borderId="1" applyAlignment="1" pivotButton="0" quotePrefix="0" xfId="0">
      <alignment horizontal="left" vertical="center" shrinkToFit="1"/>
    </xf>
    <xf numFmtId="166" fontId="4" fillId="0" borderId="1" applyAlignment="1" pivotButton="0" quotePrefix="0" xfId="0">
      <alignment horizontal="right" vertical="center" shrinkToFit="1"/>
    </xf>
    <xf numFmtId="166" fontId="8" fillId="4" borderId="1" applyAlignment="1" pivotButton="0" quotePrefix="0" xfId="0">
      <alignment horizontal="right" vertical="center" shrinkToFit="1"/>
    </xf>
    <xf numFmtId="0" fontId="6" fillId="0" borderId="2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center" vertical="center" shrinkToFit="1"/>
    </xf>
    <xf numFmtId="0" fontId="12" fillId="0" borderId="0" pivotButton="0" quotePrefix="0" xfId="0"/>
    <xf numFmtId="0" fontId="13" fillId="0" borderId="0" pivotButton="0" quotePrefix="0" xfId="0"/>
    <xf numFmtId="0" fontId="10" fillId="3" borderId="1" applyAlignment="1" pivotButton="0" quotePrefix="0" xfId="0">
      <alignment horizontal="left" vertical="center" shrinkToFit="1"/>
    </xf>
    <xf numFmtId="0" fontId="10" fillId="3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dxfs count="1"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5" customWidth="1" min="4" max="4"/>
    <col width="12" customWidth="1" min="5" max="5"/>
    <col width="34" customWidth="1" min="6" max="6"/>
    <col width="6" customWidth="1" min="7" max="7"/>
    <col width="4" customWidth="1" min="8" max="8"/>
  </cols>
  <sheetData>
    <row r="1">
      <c r="A1" s="1" t="inlineStr">
        <is>
          <t>仕訳帳　20XX年</t>
        </is>
      </c>
    </row>
    <row r="2">
      <c r="A2" s="2" t="inlineStr">
        <is>
          <t>1行に1つの仕訳を入れます。借方・貸方の科目は「勘定科目」シートの一覧から選べます。</t>
        </is>
      </c>
    </row>
    <row r="4">
      <c r="A4" s="3" t="inlineStr">
        <is>
          <t>日付</t>
        </is>
      </c>
      <c r="B4" s="3" t="inlineStr">
        <is>
          <t>借方科目</t>
        </is>
      </c>
      <c r="C4" s="3" t="inlineStr">
        <is>
          <t>借方金額</t>
        </is>
      </c>
      <c r="D4" s="3" t="inlineStr">
        <is>
          <t>貸方科目</t>
        </is>
      </c>
      <c r="E4" s="3" t="inlineStr">
        <is>
          <t>貸方金額</t>
        </is>
      </c>
      <c r="F4" s="3" t="inlineStr">
        <is>
          <t>摘要</t>
        </is>
      </c>
      <c r="G4" s="3" t="inlineStr">
        <is>
          <t>チェック</t>
        </is>
      </c>
      <c r="H4" s="4" t="inlineStr">
        <is>
          <t>作業用</t>
        </is>
      </c>
    </row>
    <row r="5" ht="16" customHeight="1">
      <c r="A5" s="5" t="n">
        <v>46296</v>
      </c>
      <c r="B5" s="6" t="inlineStr">
        <is>
          <t>現金</t>
        </is>
      </c>
      <c r="C5" s="7" t="n">
        <v>100000</v>
      </c>
      <c r="D5" s="6" t="inlineStr">
        <is>
          <t>元入金</t>
        </is>
      </c>
      <c r="E5" s="7" t="n">
        <v>100000</v>
      </c>
      <c r="F5" s="8" t="inlineStr">
        <is>
          <t>開業資金を事業用に入れる</t>
        </is>
      </c>
      <c r="G5" s="9">
        <f>IF(AND(C5="",E5=""),"",IF(N(C5)=N(E5),"○","×"))</f>
        <v/>
      </c>
      <c r="H5" s="10">
        <f>IF(AND(総勘定元帳!$E$1&lt;&gt;"",OR(B5=総勘定元帳!$E$1,D5=総勘定元帳!$E$1)),0+1,"")</f>
        <v/>
      </c>
    </row>
    <row r="6" ht="16" customHeight="1">
      <c r="A6" s="5" t="n">
        <v>46298</v>
      </c>
      <c r="B6" s="6" t="inlineStr">
        <is>
          <t>仕入高</t>
        </is>
      </c>
      <c r="C6" s="7" t="n">
        <v>55000</v>
      </c>
      <c r="D6" s="6" t="inlineStr">
        <is>
          <t>買掛金</t>
        </is>
      </c>
      <c r="E6" s="7" t="n">
        <v>55000</v>
      </c>
      <c r="F6" s="8" t="inlineStr">
        <is>
          <t>商品の仕入れ ○○商店</t>
        </is>
      </c>
      <c r="G6" s="9">
        <f>IF(AND(C6="",E6=""),"",IF(N(C6)=N(E6),"○","×"))</f>
        <v/>
      </c>
      <c r="H6" s="10">
        <f>IF(AND(総勘定元帳!$E$1&lt;&gt;"",OR(B6=総勘定元帳!$E$1,D6=総勘定元帳!$E$1)),MAX($H$5:H5)+1,"")</f>
        <v/>
      </c>
    </row>
    <row r="7" ht="16" customHeight="1">
      <c r="A7" s="5" t="n">
        <v>46300</v>
      </c>
      <c r="B7" s="6" t="inlineStr">
        <is>
          <t>消耗品費</t>
        </is>
      </c>
      <c r="C7" s="7" t="n">
        <v>3300</v>
      </c>
      <c r="D7" s="6" t="inlineStr">
        <is>
          <t>現金</t>
        </is>
      </c>
      <c r="E7" s="7" t="n">
        <v>3300</v>
      </c>
      <c r="F7" s="8" t="inlineStr">
        <is>
          <t>コピー用紙・文具 ○○文具</t>
        </is>
      </c>
      <c r="G7" s="9">
        <f>IF(AND(C7="",E7=""),"",IF(N(C7)=N(E7),"○","×"))</f>
        <v/>
      </c>
      <c r="H7" s="10">
        <f>IF(AND(総勘定元帳!$E$1&lt;&gt;"",OR(B7=総勘定元帳!$E$1,D7=総勘定元帳!$E$1)),MAX($H$5:H6)+1,"")</f>
        <v/>
      </c>
    </row>
    <row r="8" ht="16" customHeight="1">
      <c r="A8" s="5" t="n">
        <v>46305</v>
      </c>
      <c r="B8" s="6" t="inlineStr">
        <is>
          <t>売掛金</t>
        </is>
      </c>
      <c r="C8" s="7" t="n">
        <v>88000</v>
      </c>
      <c r="D8" s="6" t="inlineStr">
        <is>
          <t>売上高</t>
        </is>
      </c>
      <c r="E8" s="7" t="n">
        <v>88000</v>
      </c>
      <c r="F8" s="8" t="inlineStr">
        <is>
          <t>○○株式会社 10月納品分</t>
        </is>
      </c>
      <c r="G8" s="9">
        <f>IF(AND(C8="",E8=""),"",IF(N(C8)=N(E8),"○","×"))</f>
        <v/>
      </c>
      <c r="H8" s="10">
        <f>IF(AND(総勘定元帳!$E$1&lt;&gt;"",OR(B8=総勘定元帳!$E$1,D8=総勘定元帳!$E$1)),MAX($H$5:H7)+1,"")</f>
        <v/>
      </c>
    </row>
    <row r="9" ht="16" customHeight="1">
      <c r="A9" s="5" t="n">
        <v>46310</v>
      </c>
      <c r="B9" s="6" t="inlineStr">
        <is>
          <t>地代家賃</t>
        </is>
      </c>
      <c r="C9" s="7" t="n">
        <v>60000</v>
      </c>
      <c r="D9" s="6" t="inlineStr">
        <is>
          <t>普通預金</t>
        </is>
      </c>
      <c r="E9" s="7" t="n">
        <v>60000</v>
      </c>
      <c r="F9" s="8" t="inlineStr">
        <is>
          <t>事務所家賃 10月分</t>
        </is>
      </c>
      <c r="G9" s="9">
        <f>IF(AND(C9="",E9=""),"",IF(N(C9)=N(E9),"○","×"))</f>
        <v/>
      </c>
      <c r="H9" s="10">
        <f>IF(AND(総勘定元帳!$E$1&lt;&gt;"",OR(B9=総勘定元帳!$E$1,D9=総勘定元帳!$E$1)),MAX($H$5:H8)+1,"")</f>
        <v/>
      </c>
    </row>
    <row r="10" ht="16" customHeight="1">
      <c r="A10" s="5" t="n">
        <v>46315</v>
      </c>
      <c r="B10" s="6" t="inlineStr">
        <is>
          <t>現金</t>
        </is>
      </c>
      <c r="C10" s="7" t="n">
        <v>22000</v>
      </c>
      <c r="D10" s="6" t="inlineStr">
        <is>
          <t>売上高</t>
        </is>
      </c>
      <c r="E10" s="7" t="n">
        <v>22000</v>
      </c>
      <c r="F10" s="8" t="inlineStr">
        <is>
          <t>店頭販売</t>
        </is>
      </c>
      <c r="G10" s="9">
        <f>IF(AND(C10="",E10=""),"",IF(N(C10)=N(E10),"○","×"))</f>
        <v/>
      </c>
      <c r="H10" s="10">
        <f>IF(AND(総勘定元帳!$E$1&lt;&gt;"",OR(B10=総勘定元帳!$E$1,D10=総勘定元帳!$E$1)),MAX($H$5:H9)+1,"")</f>
        <v/>
      </c>
    </row>
    <row r="11" ht="16" customHeight="1">
      <c r="A11" s="5" t="n">
        <v>46320</v>
      </c>
      <c r="B11" s="6" t="inlineStr">
        <is>
          <t>通信費</t>
        </is>
      </c>
      <c r="C11" s="7" t="n">
        <v>5500</v>
      </c>
      <c r="D11" s="6" t="inlineStr">
        <is>
          <t>普通預金</t>
        </is>
      </c>
      <c r="E11" s="7" t="n">
        <v>5500</v>
      </c>
      <c r="F11" s="8" t="inlineStr">
        <is>
          <t>インターネット利用料</t>
        </is>
      </c>
      <c r="G11" s="9">
        <f>IF(AND(C11="",E11=""),"",IF(N(C11)=N(E11),"○","×"))</f>
        <v/>
      </c>
      <c r="H11" s="10">
        <f>IF(AND(総勘定元帳!$E$1&lt;&gt;"",OR(B11=総勘定元帳!$E$1,D11=総勘定元帳!$E$1)),MAX($H$5:H10)+1,"")</f>
        <v/>
      </c>
    </row>
    <row r="12" ht="16" customHeight="1">
      <c r="A12" s="5" t="n">
        <v>46326</v>
      </c>
      <c r="B12" s="6" t="inlineStr">
        <is>
          <t>普通預金</t>
        </is>
      </c>
      <c r="C12" s="7" t="n">
        <v>88000</v>
      </c>
      <c r="D12" s="6" t="inlineStr">
        <is>
          <t>売掛金</t>
        </is>
      </c>
      <c r="E12" s="7" t="n">
        <v>88000</v>
      </c>
      <c r="F12" s="8" t="inlineStr">
        <is>
          <t>○○株式会社 入金</t>
        </is>
      </c>
      <c r="G12" s="9">
        <f>IF(AND(C12="",E12=""),"",IF(N(C12)=N(E12),"○","×"))</f>
        <v/>
      </c>
      <c r="H12" s="10">
        <f>IF(AND(総勘定元帳!$E$1&lt;&gt;"",OR(B12=総勘定元帳!$E$1,D12=総勘定元帳!$E$1)),MAX($H$5:H11)+1,"")</f>
        <v/>
      </c>
    </row>
    <row r="13" ht="16" customHeight="1">
      <c r="A13" s="5" t="n"/>
      <c r="B13" s="6" t="n"/>
      <c r="C13" s="7" t="n"/>
      <c r="D13" s="6" t="n"/>
      <c r="E13" s="7" t="n"/>
      <c r="F13" s="8" t="n"/>
      <c r="G13" s="9">
        <f>IF(AND(C13="",E13=""),"",IF(N(C13)=N(E13),"○","×"))</f>
        <v/>
      </c>
      <c r="H13" s="10">
        <f>IF(AND(総勘定元帳!$E$1&lt;&gt;"",OR(B13=総勘定元帳!$E$1,D13=総勘定元帳!$E$1)),MAX($H$5:H12)+1,"")</f>
        <v/>
      </c>
    </row>
    <row r="14" ht="16" customHeight="1">
      <c r="A14" s="5" t="n"/>
      <c r="B14" s="6" t="n"/>
      <c r="C14" s="7" t="n"/>
      <c r="D14" s="6" t="n"/>
      <c r="E14" s="7" t="n"/>
      <c r="F14" s="8" t="n"/>
      <c r="G14" s="9">
        <f>IF(AND(C14="",E14=""),"",IF(N(C14)=N(E14),"○","×"))</f>
        <v/>
      </c>
      <c r="H14" s="10">
        <f>IF(AND(総勘定元帳!$E$1&lt;&gt;"",OR(B14=総勘定元帳!$E$1,D14=総勘定元帳!$E$1)),MAX($H$5:H13)+1,"")</f>
        <v/>
      </c>
    </row>
    <row r="15" ht="16" customHeight="1">
      <c r="A15" s="5" t="n"/>
      <c r="B15" s="6" t="n"/>
      <c r="C15" s="7" t="n"/>
      <c r="D15" s="6" t="n"/>
      <c r="E15" s="7" t="n"/>
      <c r="F15" s="8" t="n"/>
      <c r="G15" s="9">
        <f>IF(AND(C15="",E15=""),"",IF(N(C15)=N(E15),"○","×"))</f>
        <v/>
      </c>
      <c r="H15" s="10">
        <f>IF(AND(総勘定元帳!$E$1&lt;&gt;"",OR(B15=総勘定元帳!$E$1,D15=総勘定元帳!$E$1)),MAX($H$5:H14)+1,"")</f>
        <v/>
      </c>
    </row>
    <row r="16" ht="16" customHeight="1">
      <c r="A16" s="5" t="n"/>
      <c r="B16" s="6" t="n"/>
      <c r="C16" s="7" t="n"/>
      <c r="D16" s="6" t="n"/>
      <c r="E16" s="7" t="n"/>
      <c r="F16" s="8" t="n"/>
      <c r="G16" s="9">
        <f>IF(AND(C16="",E16=""),"",IF(N(C16)=N(E16),"○","×"))</f>
        <v/>
      </c>
      <c r="H16" s="10">
        <f>IF(AND(総勘定元帳!$E$1&lt;&gt;"",OR(B16=総勘定元帳!$E$1,D16=総勘定元帳!$E$1)),MAX($H$5:H15)+1,"")</f>
        <v/>
      </c>
    </row>
    <row r="17" ht="16" customHeight="1">
      <c r="A17" s="5" t="n"/>
      <c r="B17" s="6" t="n"/>
      <c r="C17" s="7" t="n"/>
      <c r="D17" s="6" t="n"/>
      <c r="E17" s="7" t="n"/>
      <c r="F17" s="8" t="n"/>
      <c r="G17" s="9">
        <f>IF(AND(C17="",E17=""),"",IF(N(C17)=N(E17),"○","×"))</f>
        <v/>
      </c>
      <c r="H17" s="10">
        <f>IF(AND(総勘定元帳!$E$1&lt;&gt;"",OR(B17=総勘定元帳!$E$1,D17=総勘定元帳!$E$1)),MAX($H$5:H16)+1,"")</f>
        <v/>
      </c>
    </row>
    <row r="18" ht="16" customHeight="1">
      <c r="A18" s="5" t="n"/>
      <c r="B18" s="6" t="n"/>
      <c r="C18" s="7" t="n"/>
      <c r="D18" s="6" t="n"/>
      <c r="E18" s="7" t="n"/>
      <c r="F18" s="8" t="n"/>
      <c r="G18" s="9">
        <f>IF(AND(C18="",E18=""),"",IF(N(C18)=N(E18),"○","×"))</f>
        <v/>
      </c>
      <c r="H18" s="10">
        <f>IF(AND(総勘定元帳!$E$1&lt;&gt;"",OR(B18=総勘定元帳!$E$1,D18=総勘定元帳!$E$1)),MAX($H$5:H17)+1,"")</f>
        <v/>
      </c>
    </row>
    <row r="19" ht="16" customHeight="1">
      <c r="A19" s="5" t="n"/>
      <c r="B19" s="6" t="n"/>
      <c r="C19" s="7" t="n"/>
      <c r="D19" s="6" t="n"/>
      <c r="E19" s="7" t="n"/>
      <c r="F19" s="8" t="n"/>
      <c r="G19" s="9">
        <f>IF(AND(C19="",E19=""),"",IF(N(C19)=N(E19),"○","×"))</f>
        <v/>
      </c>
      <c r="H19" s="10">
        <f>IF(AND(総勘定元帳!$E$1&lt;&gt;"",OR(B19=総勘定元帳!$E$1,D19=総勘定元帳!$E$1)),MAX($H$5:H18)+1,"")</f>
        <v/>
      </c>
    </row>
    <row r="20" ht="16" customHeight="1">
      <c r="A20" s="5" t="n"/>
      <c r="B20" s="6" t="n"/>
      <c r="C20" s="7" t="n"/>
      <c r="D20" s="6" t="n"/>
      <c r="E20" s="7" t="n"/>
      <c r="F20" s="8" t="n"/>
      <c r="G20" s="9">
        <f>IF(AND(C20="",E20=""),"",IF(N(C20)=N(E20),"○","×"))</f>
        <v/>
      </c>
      <c r="H20" s="10">
        <f>IF(AND(総勘定元帳!$E$1&lt;&gt;"",OR(B20=総勘定元帳!$E$1,D20=総勘定元帳!$E$1)),MAX($H$5:H19)+1,"")</f>
        <v/>
      </c>
    </row>
    <row r="21" ht="16" customHeight="1">
      <c r="A21" s="5" t="n"/>
      <c r="B21" s="6" t="n"/>
      <c r="C21" s="7" t="n"/>
      <c r="D21" s="6" t="n"/>
      <c r="E21" s="7" t="n"/>
      <c r="F21" s="8" t="n"/>
      <c r="G21" s="9">
        <f>IF(AND(C21="",E21=""),"",IF(N(C21)=N(E21),"○","×"))</f>
        <v/>
      </c>
      <c r="H21" s="10">
        <f>IF(AND(総勘定元帳!$E$1&lt;&gt;"",OR(B21=総勘定元帳!$E$1,D21=総勘定元帳!$E$1)),MAX($H$5:H20)+1,"")</f>
        <v/>
      </c>
    </row>
    <row r="22" ht="16" customHeight="1">
      <c r="A22" s="5" t="n"/>
      <c r="B22" s="6" t="n"/>
      <c r="C22" s="7" t="n"/>
      <c r="D22" s="6" t="n"/>
      <c r="E22" s="7" t="n"/>
      <c r="F22" s="8" t="n"/>
      <c r="G22" s="9">
        <f>IF(AND(C22="",E22=""),"",IF(N(C22)=N(E22),"○","×"))</f>
        <v/>
      </c>
      <c r="H22" s="10">
        <f>IF(AND(総勘定元帳!$E$1&lt;&gt;"",OR(B22=総勘定元帳!$E$1,D22=総勘定元帳!$E$1)),MAX($H$5:H21)+1,"")</f>
        <v/>
      </c>
    </row>
    <row r="23" ht="16" customHeight="1">
      <c r="A23" s="5" t="n"/>
      <c r="B23" s="6" t="n"/>
      <c r="C23" s="7" t="n"/>
      <c r="D23" s="6" t="n"/>
      <c r="E23" s="7" t="n"/>
      <c r="F23" s="8" t="n"/>
      <c r="G23" s="9">
        <f>IF(AND(C23="",E23=""),"",IF(N(C23)=N(E23),"○","×"))</f>
        <v/>
      </c>
      <c r="H23" s="10">
        <f>IF(AND(総勘定元帳!$E$1&lt;&gt;"",OR(B23=総勘定元帳!$E$1,D23=総勘定元帳!$E$1)),MAX($H$5:H22)+1,"")</f>
        <v/>
      </c>
    </row>
    <row r="24" ht="16" customHeight="1">
      <c r="A24" s="5" t="n"/>
      <c r="B24" s="6" t="n"/>
      <c r="C24" s="7" t="n"/>
      <c r="D24" s="6" t="n"/>
      <c r="E24" s="7" t="n"/>
      <c r="F24" s="8" t="n"/>
      <c r="G24" s="9">
        <f>IF(AND(C24="",E24=""),"",IF(N(C24)=N(E24),"○","×"))</f>
        <v/>
      </c>
      <c r="H24" s="10">
        <f>IF(AND(総勘定元帳!$E$1&lt;&gt;"",OR(B24=総勘定元帳!$E$1,D24=総勘定元帳!$E$1)),MAX($H$5:H23)+1,"")</f>
        <v/>
      </c>
    </row>
    <row r="25" ht="16" customHeight="1">
      <c r="A25" s="5" t="n"/>
      <c r="B25" s="6" t="n"/>
      <c r="C25" s="7" t="n"/>
      <c r="D25" s="6" t="n"/>
      <c r="E25" s="7" t="n"/>
      <c r="F25" s="8" t="n"/>
      <c r="G25" s="9">
        <f>IF(AND(C25="",E25=""),"",IF(N(C25)=N(E25),"○","×"))</f>
        <v/>
      </c>
      <c r="H25" s="10">
        <f>IF(AND(総勘定元帳!$E$1&lt;&gt;"",OR(B25=総勘定元帳!$E$1,D25=総勘定元帳!$E$1)),MAX($H$5:H24)+1,"")</f>
        <v/>
      </c>
    </row>
    <row r="26" ht="16" customHeight="1">
      <c r="A26" s="5" t="n"/>
      <c r="B26" s="6" t="n"/>
      <c r="C26" s="7" t="n"/>
      <c r="D26" s="6" t="n"/>
      <c r="E26" s="7" t="n"/>
      <c r="F26" s="8" t="n"/>
      <c r="G26" s="9">
        <f>IF(AND(C26="",E26=""),"",IF(N(C26)=N(E26),"○","×"))</f>
        <v/>
      </c>
      <c r="H26" s="10">
        <f>IF(AND(総勘定元帳!$E$1&lt;&gt;"",OR(B26=総勘定元帳!$E$1,D26=総勘定元帳!$E$1)),MAX($H$5:H25)+1,"")</f>
        <v/>
      </c>
    </row>
    <row r="27" ht="16" customHeight="1">
      <c r="A27" s="5" t="n"/>
      <c r="B27" s="6" t="n"/>
      <c r="C27" s="7" t="n"/>
      <c r="D27" s="6" t="n"/>
      <c r="E27" s="7" t="n"/>
      <c r="F27" s="8" t="n"/>
      <c r="G27" s="9">
        <f>IF(AND(C27="",E27=""),"",IF(N(C27)=N(E27),"○","×"))</f>
        <v/>
      </c>
      <c r="H27" s="10">
        <f>IF(AND(総勘定元帳!$E$1&lt;&gt;"",OR(B27=総勘定元帳!$E$1,D27=総勘定元帳!$E$1)),MAX($H$5:H26)+1,"")</f>
        <v/>
      </c>
    </row>
    <row r="28" ht="16" customHeight="1">
      <c r="A28" s="5" t="n"/>
      <c r="B28" s="6" t="n"/>
      <c r="C28" s="7" t="n"/>
      <c r="D28" s="6" t="n"/>
      <c r="E28" s="7" t="n"/>
      <c r="F28" s="8" t="n"/>
      <c r="G28" s="9">
        <f>IF(AND(C28="",E28=""),"",IF(N(C28)=N(E28),"○","×"))</f>
        <v/>
      </c>
      <c r="H28" s="10">
        <f>IF(AND(総勘定元帳!$E$1&lt;&gt;"",OR(B28=総勘定元帳!$E$1,D28=総勘定元帳!$E$1)),MAX($H$5:H27)+1,"")</f>
        <v/>
      </c>
    </row>
    <row r="29" ht="16" customHeight="1">
      <c r="A29" s="5" t="n"/>
      <c r="B29" s="6" t="n"/>
      <c r="C29" s="7" t="n"/>
      <c r="D29" s="6" t="n"/>
      <c r="E29" s="7" t="n"/>
      <c r="F29" s="8" t="n"/>
      <c r="G29" s="9">
        <f>IF(AND(C29="",E29=""),"",IF(N(C29)=N(E29),"○","×"))</f>
        <v/>
      </c>
      <c r="H29" s="10">
        <f>IF(AND(総勘定元帳!$E$1&lt;&gt;"",OR(B29=総勘定元帳!$E$1,D29=総勘定元帳!$E$1)),MAX($H$5:H28)+1,"")</f>
        <v/>
      </c>
    </row>
    <row r="30" ht="16" customHeight="1">
      <c r="A30" s="5" t="n"/>
      <c r="B30" s="6" t="n"/>
      <c r="C30" s="7" t="n"/>
      <c r="D30" s="6" t="n"/>
      <c r="E30" s="7" t="n"/>
      <c r="F30" s="8" t="n"/>
      <c r="G30" s="9">
        <f>IF(AND(C30="",E30=""),"",IF(N(C30)=N(E30),"○","×"))</f>
        <v/>
      </c>
      <c r="H30" s="10">
        <f>IF(AND(総勘定元帳!$E$1&lt;&gt;"",OR(B30=総勘定元帳!$E$1,D30=総勘定元帳!$E$1)),MAX($H$5:H29)+1,"")</f>
        <v/>
      </c>
    </row>
    <row r="31" ht="16" customHeight="1">
      <c r="A31" s="5" t="n"/>
      <c r="B31" s="6" t="n"/>
      <c r="C31" s="7" t="n"/>
      <c r="D31" s="6" t="n"/>
      <c r="E31" s="7" t="n"/>
      <c r="F31" s="8" t="n"/>
      <c r="G31" s="9">
        <f>IF(AND(C31="",E31=""),"",IF(N(C31)=N(E31),"○","×"))</f>
        <v/>
      </c>
      <c r="H31" s="10">
        <f>IF(AND(総勘定元帳!$E$1&lt;&gt;"",OR(B31=総勘定元帳!$E$1,D31=総勘定元帳!$E$1)),MAX($H$5:H30)+1,"")</f>
        <v/>
      </c>
    </row>
    <row r="32" ht="16" customHeight="1">
      <c r="A32" s="5" t="n"/>
      <c r="B32" s="6" t="n"/>
      <c r="C32" s="7" t="n"/>
      <c r="D32" s="6" t="n"/>
      <c r="E32" s="7" t="n"/>
      <c r="F32" s="8" t="n"/>
      <c r="G32" s="9">
        <f>IF(AND(C32="",E32=""),"",IF(N(C32)=N(E32),"○","×"))</f>
        <v/>
      </c>
      <c r="H32" s="10">
        <f>IF(AND(総勘定元帳!$E$1&lt;&gt;"",OR(B32=総勘定元帳!$E$1,D32=総勘定元帳!$E$1)),MAX($H$5:H31)+1,"")</f>
        <v/>
      </c>
    </row>
    <row r="33" ht="16" customHeight="1">
      <c r="A33" s="5" t="n"/>
      <c r="B33" s="6" t="n"/>
      <c r="C33" s="7" t="n"/>
      <c r="D33" s="6" t="n"/>
      <c r="E33" s="7" t="n"/>
      <c r="F33" s="8" t="n"/>
      <c r="G33" s="9">
        <f>IF(AND(C33="",E33=""),"",IF(N(C33)=N(E33),"○","×"))</f>
        <v/>
      </c>
      <c r="H33" s="10">
        <f>IF(AND(総勘定元帳!$E$1&lt;&gt;"",OR(B33=総勘定元帳!$E$1,D33=総勘定元帳!$E$1)),MAX($H$5:H32)+1,"")</f>
        <v/>
      </c>
    </row>
    <row r="34" ht="16" customHeight="1">
      <c r="A34" s="5" t="n"/>
      <c r="B34" s="6" t="n"/>
      <c r="C34" s="7" t="n"/>
      <c r="D34" s="6" t="n"/>
      <c r="E34" s="7" t="n"/>
      <c r="F34" s="8" t="n"/>
      <c r="G34" s="9">
        <f>IF(AND(C34="",E34=""),"",IF(N(C34)=N(E34),"○","×"))</f>
        <v/>
      </c>
      <c r="H34" s="10">
        <f>IF(AND(総勘定元帳!$E$1&lt;&gt;"",OR(B34=総勘定元帳!$E$1,D34=総勘定元帳!$E$1)),MAX($H$5:H33)+1,"")</f>
        <v/>
      </c>
    </row>
    <row r="35" ht="16" customHeight="1">
      <c r="A35" s="5" t="n"/>
      <c r="B35" s="6" t="n"/>
      <c r="C35" s="7" t="n"/>
      <c r="D35" s="6" t="n"/>
      <c r="E35" s="7" t="n"/>
      <c r="F35" s="8" t="n"/>
      <c r="G35" s="9">
        <f>IF(AND(C35="",E35=""),"",IF(N(C35)=N(E35),"○","×"))</f>
        <v/>
      </c>
      <c r="H35" s="10">
        <f>IF(AND(総勘定元帳!$E$1&lt;&gt;"",OR(B35=総勘定元帳!$E$1,D35=総勘定元帳!$E$1)),MAX($H$5:H34)+1,"")</f>
        <v/>
      </c>
    </row>
    <row r="36" ht="16" customHeight="1">
      <c r="A36" s="5" t="n"/>
      <c r="B36" s="6" t="n"/>
      <c r="C36" s="7" t="n"/>
      <c r="D36" s="6" t="n"/>
      <c r="E36" s="7" t="n"/>
      <c r="F36" s="8" t="n"/>
      <c r="G36" s="9">
        <f>IF(AND(C36="",E36=""),"",IF(N(C36)=N(E36),"○","×"))</f>
        <v/>
      </c>
      <c r="H36" s="10">
        <f>IF(AND(総勘定元帳!$E$1&lt;&gt;"",OR(B36=総勘定元帳!$E$1,D36=総勘定元帳!$E$1)),MAX($H$5:H35)+1,"")</f>
        <v/>
      </c>
    </row>
    <row r="37" ht="16" customHeight="1">
      <c r="A37" s="5" t="n"/>
      <c r="B37" s="6" t="n"/>
      <c r="C37" s="7" t="n"/>
      <c r="D37" s="6" t="n"/>
      <c r="E37" s="7" t="n"/>
      <c r="F37" s="8" t="n"/>
      <c r="G37" s="9">
        <f>IF(AND(C37="",E37=""),"",IF(N(C37)=N(E37),"○","×"))</f>
        <v/>
      </c>
      <c r="H37" s="10">
        <f>IF(AND(総勘定元帳!$E$1&lt;&gt;"",OR(B37=総勘定元帳!$E$1,D37=総勘定元帳!$E$1)),MAX($H$5:H36)+1,"")</f>
        <v/>
      </c>
    </row>
    <row r="38" ht="16" customHeight="1">
      <c r="A38" s="5" t="n"/>
      <c r="B38" s="6" t="n"/>
      <c r="C38" s="7" t="n"/>
      <c r="D38" s="6" t="n"/>
      <c r="E38" s="7" t="n"/>
      <c r="F38" s="8" t="n"/>
      <c r="G38" s="9">
        <f>IF(AND(C38="",E38=""),"",IF(N(C38)=N(E38),"○","×"))</f>
        <v/>
      </c>
      <c r="H38" s="10">
        <f>IF(AND(総勘定元帳!$E$1&lt;&gt;"",OR(B38=総勘定元帳!$E$1,D38=総勘定元帳!$E$1)),MAX($H$5:H37)+1,"")</f>
        <v/>
      </c>
    </row>
    <row r="39" ht="16" customHeight="1">
      <c r="A39" s="5" t="n"/>
      <c r="B39" s="6" t="n"/>
      <c r="C39" s="7" t="n"/>
      <c r="D39" s="6" t="n"/>
      <c r="E39" s="7" t="n"/>
      <c r="F39" s="8" t="n"/>
      <c r="G39" s="9">
        <f>IF(AND(C39="",E39=""),"",IF(N(C39)=N(E39),"○","×"))</f>
        <v/>
      </c>
      <c r="H39" s="10">
        <f>IF(AND(総勘定元帳!$E$1&lt;&gt;"",OR(B39=総勘定元帳!$E$1,D39=総勘定元帳!$E$1)),MAX($H$5:H38)+1,"")</f>
        <v/>
      </c>
    </row>
    <row r="40" ht="16" customHeight="1">
      <c r="A40" s="5" t="n"/>
      <c r="B40" s="6" t="n"/>
      <c r="C40" s="7" t="n"/>
      <c r="D40" s="6" t="n"/>
      <c r="E40" s="7" t="n"/>
      <c r="F40" s="8" t="n"/>
      <c r="G40" s="9">
        <f>IF(AND(C40="",E40=""),"",IF(N(C40)=N(E40),"○","×"))</f>
        <v/>
      </c>
      <c r="H40" s="10">
        <f>IF(AND(総勘定元帳!$E$1&lt;&gt;"",OR(B40=総勘定元帳!$E$1,D40=総勘定元帳!$E$1)),MAX($H$5:H39)+1,"")</f>
        <v/>
      </c>
    </row>
    <row r="41" ht="16" customHeight="1">
      <c r="A41" s="5" t="n"/>
      <c r="B41" s="6" t="n"/>
      <c r="C41" s="7" t="n"/>
      <c r="D41" s="6" t="n"/>
      <c r="E41" s="7" t="n"/>
      <c r="F41" s="8" t="n"/>
      <c r="G41" s="9">
        <f>IF(AND(C41="",E41=""),"",IF(N(C41)=N(E41),"○","×"))</f>
        <v/>
      </c>
      <c r="H41" s="10">
        <f>IF(AND(総勘定元帳!$E$1&lt;&gt;"",OR(B41=総勘定元帳!$E$1,D41=総勘定元帳!$E$1)),MAX($H$5:H40)+1,"")</f>
        <v/>
      </c>
    </row>
    <row r="42" ht="16" customHeight="1">
      <c r="A42" s="5" t="n"/>
      <c r="B42" s="6" t="n"/>
      <c r="C42" s="7" t="n"/>
      <c r="D42" s="6" t="n"/>
      <c r="E42" s="7" t="n"/>
      <c r="F42" s="8" t="n"/>
      <c r="G42" s="9">
        <f>IF(AND(C42="",E42=""),"",IF(N(C42)=N(E42),"○","×"))</f>
        <v/>
      </c>
      <c r="H42" s="10">
        <f>IF(AND(総勘定元帳!$E$1&lt;&gt;"",OR(B42=総勘定元帳!$E$1,D42=総勘定元帳!$E$1)),MAX($H$5:H41)+1,"")</f>
        <v/>
      </c>
    </row>
    <row r="43" ht="16" customHeight="1">
      <c r="A43" s="5" t="n"/>
      <c r="B43" s="6" t="n"/>
      <c r="C43" s="7" t="n"/>
      <c r="D43" s="6" t="n"/>
      <c r="E43" s="7" t="n"/>
      <c r="F43" s="8" t="n"/>
      <c r="G43" s="9">
        <f>IF(AND(C43="",E43=""),"",IF(N(C43)=N(E43),"○","×"))</f>
        <v/>
      </c>
      <c r="H43" s="10">
        <f>IF(AND(総勘定元帳!$E$1&lt;&gt;"",OR(B43=総勘定元帳!$E$1,D43=総勘定元帳!$E$1)),MAX($H$5:H42)+1,"")</f>
        <v/>
      </c>
    </row>
    <row r="44" ht="16" customHeight="1">
      <c r="A44" s="5" t="n"/>
      <c r="B44" s="6" t="n"/>
      <c r="C44" s="7" t="n"/>
      <c r="D44" s="6" t="n"/>
      <c r="E44" s="7" t="n"/>
      <c r="F44" s="8" t="n"/>
      <c r="G44" s="9">
        <f>IF(AND(C44="",E44=""),"",IF(N(C44)=N(E44),"○","×"))</f>
        <v/>
      </c>
      <c r="H44" s="10">
        <f>IF(AND(総勘定元帳!$E$1&lt;&gt;"",OR(B44=総勘定元帳!$E$1,D44=総勘定元帳!$E$1)),MAX($H$5:H43)+1,"")</f>
        <v/>
      </c>
    </row>
    <row r="45" ht="16" customHeight="1">
      <c r="A45" s="5" t="n"/>
      <c r="B45" s="6" t="n"/>
      <c r="C45" s="7" t="n"/>
      <c r="D45" s="6" t="n"/>
      <c r="E45" s="7" t="n"/>
      <c r="F45" s="8" t="n"/>
      <c r="G45" s="9">
        <f>IF(AND(C45="",E45=""),"",IF(N(C45)=N(E45),"○","×"))</f>
        <v/>
      </c>
      <c r="H45" s="10">
        <f>IF(AND(総勘定元帳!$E$1&lt;&gt;"",OR(B45=総勘定元帳!$E$1,D45=総勘定元帳!$E$1)),MAX($H$5:H44)+1,"")</f>
        <v/>
      </c>
    </row>
    <row r="46" ht="16" customHeight="1">
      <c r="A46" s="5" t="n"/>
      <c r="B46" s="6" t="n"/>
      <c r="C46" s="7" t="n"/>
      <c r="D46" s="6" t="n"/>
      <c r="E46" s="7" t="n"/>
      <c r="F46" s="8" t="n"/>
      <c r="G46" s="9">
        <f>IF(AND(C46="",E46=""),"",IF(N(C46)=N(E46),"○","×"))</f>
        <v/>
      </c>
      <c r="H46" s="10">
        <f>IF(AND(総勘定元帳!$E$1&lt;&gt;"",OR(B46=総勘定元帳!$E$1,D46=総勘定元帳!$E$1)),MAX($H$5:H45)+1,"")</f>
        <v/>
      </c>
    </row>
    <row r="47" ht="16" customHeight="1">
      <c r="A47" s="5" t="n"/>
      <c r="B47" s="6" t="n"/>
      <c r="C47" s="7" t="n"/>
      <c r="D47" s="6" t="n"/>
      <c r="E47" s="7" t="n"/>
      <c r="F47" s="8" t="n"/>
      <c r="G47" s="9">
        <f>IF(AND(C47="",E47=""),"",IF(N(C47)=N(E47),"○","×"))</f>
        <v/>
      </c>
      <c r="H47" s="10">
        <f>IF(AND(総勘定元帳!$E$1&lt;&gt;"",OR(B47=総勘定元帳!$E$1,D47=総勘定元帳!$E$1)),MAX($H$5:H46)+1,"")</f>
        <v/>
      </c>
    </row>
    <row r="48" ht="16" customHeight="1">
      <c r="A48" s="5" t="n"/>
      <c r="B48" s="6" t="n"/>
      <c r="C48" s="7" t="n"/>
      <c r="D48" s="6" t="n"/>
      <c r="E48" s="7" t="n"/>
      <c r="F48" s="8" t="n"/>
      <c r="G48" s="9">
        <f>IF(AND(C48="",E48=""),"",IF(N(C48)=N(E48),"○","×"))</f>
        <v/>
      </c>
      <c r="H48" s="10">
        <f>IF(AND(総勘定元帳!$E$1&lt;&gt;"",OR(B48=総勘定元帳!$E$1,D48=総勘定元帳!$E$1)),MAX($H$5:H47)+1,"")</f>
        <v/>
      </c>
    </row>
    <row r="49" ht="16" customHeight="1">
      <c r="A49" s="5" t="n"/>
      <c r="B49" s="6" t="n"/>
      <c r="C49" s="7" t="n"/>
      <c r="D49" s="6" t="n"/>
      <c r="E49" s="7" t="n"/>
      <c r="F49" s="8" t="n"/>
      <c r="G49" s="9">
        <f>IF(AND(C49="",E49=""),"",IF(N(C49)=N(E49),"○","×"))</f>
        <v/>
      </c>
      <c r="H49" s="10">
        <f>IF(AND(総勘定元帳!$E$1&lt;&gt;"",OR(B49=総勘定元帳!$E$1,D49=総勘定元帳!$E$1)),MAX($H$5:H48)+1,"")</f>
        <v/>
      </c>
    </row>
    <row r="50" ht="16" customHeight="1">
      <c r="A50" s="5" t="n"/>
      <c r="B50" s="6" t="n"/>
      <c r="C50" s="7" t="n"/>
      <c r="D50" s="6" t="n"/>
      <c r="E50" s="7" t="n"/>
      <c r="F50" s="8" t="n"/>
      <c r="G50" s="9">
        <f>IF(AND(C50="",E50=""),"",IF(N(C50)=N(E50),"○","×"))</f>
        <v/>
      </c>
      <c r="H50" s="10">
        <f>IF(AND(総勘定元帳!$E$1&lt;&gt;"",OR(B50=総勘定元帳!$E$1,D50=総勘定元帳!$E$1)),MAX($H$5:H49)+1,"")</f>
        <v/>
      </c>
    </row>
    <row r="51" ht="16" customHeight="1">
      <c r="A51" s="5" t="n"/>
      <c r="B51" s="6" t="n"/>
      <c r="C51" s="7" t="n"/>
      <c r="D51" s="6" t="n"/>
      <c r="E51" s="7" t="n"/>
      <c r="F51" s="8" t="n"/>
      <c r="G51" s="9">
        <f>IF(AND(C51="",E51=""),"",IF(N(C51)=N(E51),"○","×"))</f>
        <v/>
      </c>
      <c r="H51" s="10">
        <f>IF(AND(総勘定元帳!$E$1&lt;&gt;"",OR(B51=総勘定元帳!$E$1,D51=総勘定元帳!$E$1)),MAX($H$5:H50)+1,"")</f>
        <v/>
      </c>
    </row>
    <row r="52" ht="16" customHeight="1">
      <c r="A52" s="5" t="n"/>
      <c r="B52" s="6" t="n"/>
      <c r="C52" s="7" t="n"/>
      <c r="D52" s="6" t="n"/>
      <c r="E52" s="7" t="n"/>
      <c r="F52" s="8" t="n"/>
      <c r="G52" s="9">
        <f>IF(AND(C52="",E52=""),"",IF(N(C52)=N(E52),"○","×"))</f>
        <v/>
      </c>
      <c r="H52" s="10">
        <f>IF(AND(総勘定元帳!$E$1&lt;&gt;"",OR(B52=総勘定元帳!$E$1,D52=総勘定元帳!$E$1)),MAX($H$5:H51)+1,"")</f>
        <v/>
      </c>
    </row>
    <row r="53" ht="16" customHeight="1">
      <c r="A53" s="5" t="n"/>
      <c r="B53" s="6" t="n"/>
      <c r="C53" s="7" t="n"/>
      <c r="D53" s="6" t="n"/>
      <c r="E53" s="7" t="n"/>
      <c r="F53" s="8" t="n"/>
      <c r="G53" s="9">
        <f>IF(AND(C53="",E53=""),"",IF(N(C53)=N(E53),"○","×"))</f>
        <v/>
      </c>
      <c r="H53" s="10">
        <f>IF(AND(総勘定元帳!$E$1&lt;&gt;"",OR(B53=総勘定元帳!$E$1,D53=総勘定元帳!$E$1)),MAX($H$5:H52)+1,"")</f>
        <v/>
      </c>
    </row>
    <row r="54" ht="16" customHeight="1">
      <c r="A54" s="5" t="n"/>
      <c r="B54" s="6" t="n"/>
      <c r="C54" s="7" t="n"/>
      <c r="D54" s="6" t="n"/>
      <c r="E54" s="7" t="n"/>
      <c r="F54" s="8" t="n"/>
      <c r="G54" s="9">
        <f>IF(AND(C54="",E54=""),"",IF(N(C54)=N(E54),"○","×"))</f>
        <v/>
      </c>
      <c r="H54" s="10">
        <f>IF(AND(総勘定元帳!$E$1&lt;&gt;"",OR(B54=総勘定元帳!$E$1,D54=総勘定元帳!$E$1)),MAX($H$5:H53)+1,"")</f>
        <v/>
      </c>
    </row>
    <row r="55" ht="16" customHeight="1">
      <c r="A55" s="5" t="n"/>
      <c r="B55" s="6" t="n"/>
      <c r="C55" s="7" t="n"/>
      <c r="D55" s="6" t="n"/>
      <c r="E55" s="7" t="n"/>
      <c r="F55" s="8" t="n"/>
      <c r="G55" s="9">
        <f>IF(AND(C55="",E55=""),"",IF(N(C55)=N(E55),"○","×"))</f>
        <v/>
      </c>
      <c r="H55" s="10">
        <f>IF(AND(総勘定元帳!$E$1&lt;&gt;"",OR(B55=総勘定元帳!$E$1,D55=総勘定元帳!$E$1)),MAX($H$5:H54)+1,"")</f>
        <v/>
      </c>
    </row>
    <row r="56" ht="16" customHeight="1">
      <c r="A56" s="5" t="n"/>
      <c r="B56" s="6" t="n"/>
      <c r="C56" s="7" t="n"/>
      <c r="D56" s="6" t="n"/>
      <c r="E56" s="7" t="n"/>
      <c r="F56" s="8" t="n"/>
      <c r="G56" s="9">
        <f>IF(AND(C56="",E56=""),"",IF(N(C56)=N(E56),"○","×"))</f>
        <v/>
      </c>
      <c r="H56" s="10">
        <f>IF(AND(総勘定元帳!$E$1&lt;&gt;"",OR(B56=総勘定元帳!$E$1,D56=総勘定元帳!$E$1)),MAX($H$5:H55)+1,"")</f>
        <v/>
      </c>
    </row>
    <row r="57" ht="16" customHeight="1">
      <c r="A57" s="5" t="n"/>
      <c r="B57" s="6" t="n"/>
      <c r="C57" s="7" t="n"/>
      <c r="D57" s="6" t="n"/>
      <c r="E57" s="7" t="n"/>
      <c r="F57" s="8" t="n"/>
      <c r="G57" s="9">
        <f>IF(AND(C57="",E57=""),"",IF(N(C57)=N(E57),"○","×"))</f>
        <v/>
      </c>
      <c r="H57" s="10">
        <f>IF(AND(総勘定元帳!$E$1&lt;&gt;"",OR(B57=総勘定元帳!$E$1,D57=総勘定元帳!$E$1)),MAX($H$5:H56)+1,"")</f>
        <v/>
      </c>
    </row>
    <row r="58" ht="16" customHeight="1">
      <c r="A58" s="5" t="n"/>
      <c r="B58" s="6" t="n"/>
      <c r="C58" s="7" t="n"/>
      <c r="D58" s="6" t="n"/>
      <c r="E58" s="7" t="n"/>
      <c r="F58" s="8" t="n"/>
      <c r="G58" s="9">
        <f>IF(AND(C58="",E58=""),"",IF(N(C58)=N(E58),"○","×"))</f>
        <v/>
      </c>
      <c r="H58" s="10">
        <f>IF(AND(総勘定元帳!$E$1&lt;&gt;"",OR(B58=総勘定元帳!$E$1,D58=総勘定元帳!$E$1)),MAX($H$5:H57)+1,"")</f>
        <v/>
      </c>
    </row>
    <row r="59" ht="16" customHeight="1">
      <c r="A59" s="5" t="n"/>
      <c r="B59" s="6" t="n"/>
      <c r="C59" s="7" t="n"/>
      <c r="D59" s="6" t="n"/>
      <c r="E59" s="7" t="n"/>
      <c r="F59" s="8" t="n"/>
      <c r="G59" s="9">
        <f>IF(AND(C59="",E59=""),"",IF(N(C59)=N(E59),"○","×"))</f>
        <v/>
      </c>
      <c r="H59" s="10">
        <f>IF(AND(総勘定元帳!$E$1&lt;&gt;"",OR(B59=総勘定元帳!$E$1,D59=総勘定元帳!$E$1)),MAX($H$5:H58)+1,"")</f>
        <v/>
      </c>
    </row>
    <row r="60" ht="16" customHeight="1">
      <c r="A60" s="5" t="n"/>
      <c r="B60" s="6" t="n"/>
      <c r="C60" s="7" t="n"/>
      <c r="D60" s="6" t="n"/>
      <c r="E60" s="7" t="n"/>
      <c r="F60" s="8" t="n"/>
      <c r="G60" s="9">
        <f>IF(AND(C60="",E60=""),"",IF(N(C60)=N(E60),"○","×"))</f>
        <v/>
      </c>
      <c r="H60" s="10">
        <f>IF(AND(総勘定元帳!$E$1&lt;&gt;"",OR(B60=総勘定元帳!$E$1,D60=総勘定元帳!$E$1)),MAX($H$5:H59)+1,"")</f>
        <v/>
      </c>
    </row>
    <row r="61" ht="16" customHeight="1">
      <c r="A61" s="5" t="n"/>
      <c r="B61" s="6" t="n"/>
      <c r="C61" s="7" t="n"/>
      <c r="D61" s="6" t="n"/>
      <c r="E61" s="7" t="n"/>
      <c r="F61" s="8" t="n"/>
      <c r="G61" s="9">
        <f>IF(AND(C61="",E61=""),"",IF(N(C61)=N(E61),"○","×"))</f>
        <v/>
      </c>
      <c r="H61" s="10">
        <f>IF(AND(総勘定元帳!$E$1&lt;&gt;"",OR(B61=総勘定元帳!$E$1,D61=総勘定元帳!$E$1)),MAX($H$5:H60)+1,"")</f>
        <v/>
      </c>
    </row>
    <row r="62" ht="16" customHeight="1">
      <c r="A62" s="5" t="n"/>
      <c r="B62" s="6" t="n"/>
      <c r="C62" s="7" t="n"/>
      <c r="D62" s="6" t="n"/>
      <c r="E62" s="7" t="n"/>
      <c r="F62" s="8" t="n"/>
      <c r="G62" s="9">
        <f>IF(AND(C62="",E62=""),"",IF(N(C62)=N(E62),"○","×"))</f>
        <v/>
      </c>
      <c r="H62" s="10">
        <f>IF(AND(総勘定元帳!$E$1&lt;&gt;"",OR(B62=総勘定元帳!$E$1,D62=総勘定元帳!$E$1)),MAX($H$5:H61)+1,"")</f>
        <v/>
      </c>
    </row>
    <row r="63" ht="16" customHeight="1">
      <c r="A63" s="5" t="n"/>
      <c r="B63" s="6" t="n"/>
      <c r="C63" s="7" t="n"/>
      <c r="D63" s="6" t="n"/>
      <c r="E63" s="7" t="n"/>
      <c r="F63" s="8" t="n"/>
      <c r="G63" s="9">
        <f>IF(AND(C63="",E63=""),"",IF(N(C63)=N(E63),"○","×"))</f>
        <v/>
      </c>
      <c r="H63" s="10">
        <f>IF(AND(総勘定元帳!$E$1&lt;&gt;"",OR(B63=総勘定元帳!$E$1,D63=総勘定元帳!$E$1)),MAX($H$5:H62)+1,"")</f>
        <v/>
      </c>
    </row>
    <row r="64" ht="16" customHeight="1">
      <c r="A64" s="5" t="n"/>
      <c r="B64" s="6" t="n"/>
      <c r="C64" s="7" t="n"/>
      <c r="D64" s="6" t="n"/>
      <c r="E64" s="7" t="n"/>
      <c r="F64" s="8" t="n"/>
      <c r="G64" s="9">
        <f>IF(AND(C64="",E64=""),"",IF(N(C64)=N(E64),"○","×"))</f>
        <v/>
      </c>
      <c r="H64" s="10">
        <f>IF(AND(総勘定元帳!$E$1&lt;&gt;"",OR(B64=総勘定元帳!$E$1,D64=総勘定元帳!$E$1)),MAX($H$5:H63)+1,"")</f>
        <v/>
      </c>
    </row>
    <row r="65" ht="16" customHeight="1">
      <c r="A65" s="5" t="n"/>
      <c r="B65" s="6" t="n"/>
      <c r="C65" s="7" t="n"/>
      <c r="D65" s="6" t="n"/>
      <c r="E65" s="7" t="n"/>
      <c r="F65" s="8" t="n"/>
      <c r="G65" s="9">
        <f>IF(AND(C65="",E65=""),"",IF(N(C65)=N(E65),"○","×"))</f>
        <v/>
      </c>
      <c r="H65" s="10">
        <f>IF(AND(総勘定元帳!$E$1&lt;&gt;"",OR(B65=総勘定元帳!$E$1,D65=総勘定元帳!$E$1)),MAX($H$5:H64)+1,"")</f>
        <v/>
      </c>
    </row>
    <row r="66" ht="16" customHeight="1">
      <c r="A66" s="5" t="n"/>
      <c r="B66" s="6" t="n"/>
      <c r="C66" s="7" t="n"/>
      <c r="D66" s="6" t="n"/>
      <c r="E66" s="7" t="n"/>
      <c r="F66" s="8" t="n"/>
      <c r="G66" s="9">
        <f>IF(AND(C66="",E66=""),"",IF(N(C66)=N(E66),"○","×"))</f>
        <v/>
      </c>
      <c r="H66" s="10">
        <f>IF(AND(総勘定元帳!$E$1&lt;&gt;"",OR(B66=総勘定元帳!$E$1,D66=総勘定元帳!$E$1)),MAX($H$5:H65)+1,"")</f>
        <v/>
      </c>
    </row>
    <row r="67" ht="16" customHeight="1">
      <c r="A67" s="5" t="n"/>
      <c r="B67" s="6" t="n"/>
      <c r="C67" s="7" t="n"/>
      <c r="D67" s="6" t="n"/>
      <c r="E67" s="7" t="n"/>
      <c r="F67" s="8" t="n"/>
      <c r="G67" s="9">
        <f>IF(AND(C67="",E67=""),"",IF(N(C67)=N(E67),"○","×"))</f>
        <v/>
      </c>
      <c r="H67" s="10">
        <f>IF(AND(総勘定元帳!$E$1&lt;&gt;"",OR(B67=総勘定元帳!$E$1,D67=総勘定元帳!$E$1)),MAX($H$5:H66)+1,"")</f>
        <v/>
      </c>
    </row>
    <row r="68" ht="16" customHeight="1">
      <c r="A68" s="5" t="n"/>
      <c r="B68" s="6" t="n"/>
      <c r="C68" s="7" t="n"/>
      <c r="D68" s="6" t="n"/>
      <c r="E68" s="7" t="n"/>
      <c r="F68" s="8" t="n"/>
      <c r="G68" s="9">
        <f>IF(AND(C68="",E68=""),"",IF(N(C68)=N(E68),"○","×"))</f>
        <v/>
      </c>
      <c r="H68" s="10">
        <f>IF(AND(総勘定元帳!$E$1&lt;&gt;"",OR(B68=総勘定元帳!$E$1,D68=総勘定元帳!$E$1)),MAX($H$5:H67)+1,"")</f>
        <v/>
      </c>
    </row>
    <row r="69" ht="16" customHeight="1">
      <c r="A69" s="5" t="n"/>
      <c r="B69" s="6" t="n"/>
      <c r="C69" s="7" t="n"/>
      <c r="D69" s="6" t="n"/>
      <c r="E69" s="7" t="n"/>
      <c r="F69" s="8" t="n"/>
      <c r="G69" s="9">
        <f>IF(AND(C69="",E69=""),"",IF(N(C69)=N(E69),"○","×"))</f>
        <v/>
      </c>
      <c r="H69" s="10">
        <f>IF(AND(総勘定元帳!$E$1&lt;&gt;"",OR(B69=総勘定元帳!$E$1,D69=総勘定元帳!$E$1)),MAX($H$5:H68)+1,"")</f>
        <v/>
      </c>
    </row>
    <row r="70" ht="16" customHeight="1">
      <c r="A70" s="5" t="n"/>
      <c r="B70" s="6" t="n"/>
      <c r="C70" s="7" t="n"/>
      <c r="D70" s="6" t="n"/>
      <c r="E70" s="7" t="n"/>
      <c r="F70" s="8" t="n"/>
      <c r="G70" s="9">
        <f>IF(AND(C70="",E70=""),"",IF(N(C70)=N(E70),"○","×"))</f>
        <v/>
      </c>
      <c r="H70" s="10">
        <f>IF(AND(総勘定元帳!$E$1&lt;&gt;"",OR(B70=総勘定元帳!$E$1,D70=総勘定元帳!$E$1)),MAX($H$5:H69)+1,"")</f>
        <v/>
      </c>
    </row>
    <row r="71" ht="16" customHeight="1">
      <c r="A71" s="5" t="n"/>
      <c r="B71" s="6" t="n"/>
      <c r="C71" s="7" t="n"/>
      <c r="D71" s="6" t="n"/>
      <c r="E71" s="7" t="n"/>
      <c r="F71" s="8" t="n"/>
      <c r="G71" s="9">
        <f>IF(AND(C71="",E71=""),"",IF(N(C71)=N(E71),"○","×"))</f>
        <v/>
      </c>
      <c r="H71" s="10">
        <f>IF(AND(総勘定元帳!$E$1&lt;&gt;"",OR(B71=総勘定元帳!$E$1,D71=総勘定元帳!$E$1)),MAX($H$5:H70)+1,"")</f>
        <v/>
      </c>
    </row>
    <row r="72" ht="16" customHeight="1">
      <c r="A72" s="5" t="n"/>
      <c r="B72" s="6" t="n"/>
      <c r="C72" s="7" t="n"/>
      <c r="D72" s="6" t="n"/>
      <c r="E72" s="7" t="n"/>
      <c r="F72" s="8" t="n"/>
      <c r="G72" s="9">
        <f>IF(AND(C72="",E72=""),"",IF(N(C72)=N(E72),"○","×"))</f>
        <v/>
      </c>
      <c r="H72" s="10">
        <f>IF(AND(総勘定元帳!$E$1&lt;&gt;"",OR(B72=総勘定元帳!$E$1,D72=総勘定元帳!$E$1)),MAX($H$5:H71)+1,"")</f>
        <v/>
      </c>
    </row>
    <row r="73" ht="16" customHeight="1">
      <c r="A73" s="5" t="n"/>
      <c r="B73" s="6" t="n"/>
      <c r="C73" s="7" t="n"/>
      <c r="D73" s="6" t="n"/>
      <c r="E73" s="7" t="n"/>
      <c r="F73" s="8" t="n"/>
      <c r="G73" s="9">
        <f>IF(AND(C73="",E73=""),"",IF(N(C73)=N(E73),"○","×"))</f>
        <v/>
      </c>
      <c r="H73" s="10">
        <f>IF(AND(総勘定元帳!$E$1&lt;&gt;"",OR(B73=総勘定元帳!$E$1,D73=総勘定元帳!$E$1)),MAX($H$5:H72)+1,"")</f>
        <v/>
      </c>
    </row>
    <row r="74" ht="16" customHeight="1">
      <c r="A74" s="5" t="n"/>
      <c r="B74" s="6" t="n"/>
      <c r="C74" s="7" t="n"/>
      <c r="D74" s="6" t="n"/>
      <c r="E74" s="7" t="n"/>
      <c r="F74" s="8" t="n"/>
      <c r="G74" s="9">
        <f>IF(AND(C74="",E74=""),"",IF(N(C74)=N(E74),"○","×"))</f>
        <v/>
      </c>
      <c r="H74" s="10">
        <f>IF(AND(総勘定元帳!$E$1&lt;&gt;"",OR(B74=総勘定元帳!$E$1,D74=総勘定元帳!$E$1)),MAX($H$5:H73)+1,"")</f>
        <v/>
      </c>
    </row>
    <row r="75" ht="16" customHeight="1">
      <c r="A75" s="5" t="n"/>
      <c r="B75" s="6" t="n"/>
      <c r="C75" s="7" t="n"/>
      <c r="D75" s="6" t="n"/>
      <c r="E75" s="7" t="n"/>
      <c r="F75" s="8" t="n"/>
      <c r="G75" s="9">
        <f>IF(AND(C75="",E75=""),"",IF(N(C75)=N(E75),"○","×"))</f>
        <v/>
      </c>
      <c r="H75" s="10">
        <f>IF(AND(総勘定元帳!$E$1&lt;&gt;"",OR(B75=総勘定元帳!$E$1,D75=総勘定元帳!$E$1)),MAX($H$5:H74)+1,"")</f>
        <v/>
      </c>
    </row>
    <row r="76" ht="16" customHeight="1">
      <c r="A76" s="5" t="n"/>
      <c r="B76" s="6" t="n"/>
      <c r="C76" s="7" t="n"/>
      <c r="D76" s="6" t="n"/>
      <c r="E76" s="7" t="n"/>
      <c r="F76" s="8" t="n"/>
      <c r="G76" s="9">
        <f>IF(AND(C76="",E76=""),"",IF(N(C76)=N(E76),"○","×"))</f>
        <v/>
      </c>
      <c r="H76" s="10">
        <f>IF(AND(総勘定元帳!$E$1&lt;&gt;"",OR(B76=総勘定元帳!$E$1,D76=総勘定元帳!$E$1)),MAX($H$5:H75)+1,"")</f>
        <v/>
      </c>
    </row>
    <row r="77" ht="16" customHeight="1">
      <c r="A77" s="5" t="n"/>
      <c r="B77" s="6" t="n"/>
      <c r="C77" s="7" t="n"/>
      <c r="D77" s="6" t="n"/>
      <c r="E77" s="7" t="n"/>
      <c r="F77" s="8" t="n"/>
      <c r="G77" s="9">
        <f>IF(AND(C77="",E77=""),"",IF(N(C77)=N(E77),"○","×"))</f>
        <v/>
      </c>
      <c r="H77" s="10">
        <f>IF(AND(総勘定元帳!$E$1&lt;&gt;"",OR(B77=総勘定元帳!$E$1,D77=総勘定元帳!$E$1)),MAX($H$5:H76)+1,"")</f>
        <v/>
      </c>
    </row>
    <row r="78" ht="16" customHeight="1">
      <c r="A78" s="5" t="n"/>
      <c r="B78" s="6" t="n"/>
      <c r="C78" s="7" t="n"/>
      <c r="D78" s="6" t="n"/>
      <c r="E78" s="7" t="n"/>
      <c r="F78" s="8" t="n"/>
      <c r="G78" s="9">
        <f>IF(AND(C78="",E78=""),"",IF(N(C78)=N(E78),"○","×"))</f>
        <v/>
      </c>
      <c r="H78" s="10">
        <f>IF(AND(総勘定元帳!$E$1&lt;&gt;"",OR(B78=総勘定元帳!$E$1,D78=総勘定元帳!$E$1)),MAX($H$5:H77)+1,"")</f>
        <v/>
      </c>
    </row>
    <row r="79" ht="16" customHeight="1">
      <c r="A79" s="5" t="n"/>
      <c r="B79" s="6" t="n"/>
      <c r="C79" s="7" t="n"/>
      <c r="D79" s="6" t="n"/>
      <c r="E79" s="7" t="n"/>
      <c r="F79" s="8" t="n"/>
      <c r="G79" s="9">
        <f>IF(AND(C79="",E79=""),"",IF(N(C79)=N(E79),"○","×"))</f>
        <v/>
      </c>
      <c r="H79" s="10">
        <f>IF(AND(総勘定元帳!$E$1&lt;&gt;"",OR(B79=総勘定元帳!$E$1,D79=総勘定元帳!$E$1)),MAX($H$5:H78)+1,"")</f>
        <v/>
      </c>
    </row>
    <row r="80" ht="16" customHeight="1">
      <c r="A80" s="5" t="n"/>
      <c r="B80" s="6" t="n"/>
      <c r="C80" s="7" t="n"/>
      <c r="D80" s="6" t="n"/>
      <c r="E80" s="7" t="n"/>
      <c r="F80" s="8" t="n"/>
      <c r="G80" s="9">
        <f>IF(AND(C80="",E80=""),"",IF(N(C80)=N(E80),"○","×"))</f>
        <v/>
      </c>
      <c r="H80" s="10">
        <f>IF(AND(総勘定元帳!$E$1&lt;&gt;"",OR(B80=総勘定元帳!$E$1,D80=総勘定元帳!$E$1)),MAX($H$5:H79)+1,"")</f>
        <v/>
      </c>
    </row>
    <row r="81" ht="16" customHeight="1">
      <c r="A81" s="5" t="n"/>
      <c r="B81" s="6" t="n"/>
      <c r="C81" s="7" t="n"/>
      <c r="D81" s="6" t="n"/>
      <c r="E81" s="7" t="n"/>
      <c r="F81" s="8" t="n"/>
      <c r="G81" s="9">
        <f>IF(AND(C81="",E81=""),"",IF(N(C81)=N(E81),"○","×"))</f>
        <v/>
      </c>
      <c r="H81" s="10">
        <f>IF(AND(総勘定元帳!$E$1&lt;&gt;"",OR(B81=総勘定元帳!$E$1,D81=総勘定元帳!$E$1)),MAX($H$5:H80)+1,"")</f>
        <v/>
      </c>
    </row>
    <row r="82" ht="16" customHeight="1">
      <c r="A82" s="5" t="n"/>
      <c r="B82" s="6" t="n"/>
      <c r="C82" s="7" t="n"/>
      <c r="D82" s="6" t="n"/>
      <c r="E82" s="7" t="n"/>
      <c r="F82" s="8" t="n"/>
      <c r="G82" s="9">
        <f>IF(AND(C82="",E82=""),"",IF(N(C82)=N(E82),"○","×"))</f>
        <v/>
      </c>
      <c r="H82" s="10">
        <f>IF(AND(総勘定元帳!$E$1&lt;&gt;"",OR(B82=総勘定元帳!$E$1,D82=総勘定元帳!$E$1)),MAX($H$5:H81)+1,"")</f>
        <v/>
      </c>
    </row>
    <row r="83" ht="16" customHeight="1">
      <c r="A83" s="5" t="n"/>
      <c r="B83" s="6" t="n"/>
      <c r="C83" s="7" t="n"/>
      <c r="D83" s="6" t="n"/>
      <c r="E83" s="7" t="n"/>
      <c r="F83" s="8" t="n"/>
      <c r="G83" s="9">
        <f>IF(AND(C83="",E83=""),"",IF(N(C83)=N(E83),"○","×"))</f>
        <v/>
      </c>
      <c r="H83" s="10">
        <f>IF(AND(総勘定元帳!$E$1&lt;&gt;"",OR(B83=総勘定元帳!$E$1,D83=総勘定元帳!$E$1)),MAX($H$5:H82)+1,"")</f>
        <v/>
      </c>
    </row>
    <row r="84" ht="16" customHeight="1">
      <c r="A84" s="5" t="n"/>
      <c r="B84" s="6" t="n"/>
      <c r="C84" s="7" t="n"/>
      <c r="D84" s="6" t="n"/>
      <c r="E84" s="7" t="n"/>
      <c r="F84" s="8" t="n"/>
      <c r="G84" s="9">
        <f>IF(AND(C84="",E84=""),"",IF(N(C84)=N(E84),"○","×"))</f>
        <v/>
      </c>
      <c r="H84" s="10">
        <f>IF(AND(総勘定元帳!$E$1&lt;&gt;"",OR(B84=総勘定元帳!$E$1,D84=総勘定元帳!$E$1)),MAX($H$5:H83)+1,"")</f>
        <v/>
      </c>
    </row>
    <row r="85" ht="16" customHeight="1">
      <c r="A85" s="5" t="n"/>
      <c r="B85" s="6" t="n"/>
      <c r="C85" s="7" t="n"/>
      <c r="D85" s="6" t="n"/>
      <c r="E85" s="7" t="n"/>
      <c r="F85" s="8" t="n"/>
      <c r="G85" s="9">
        <f>IF(AND(C85="",E85=""),"",IF(N(C85)=N(E85),"○","×"))</f>
        <v/>
      </c>
      <c r="H85" s="10">
        <f>IF(AND(総勘定元帳!$E$1&lt;&gt;"",OR(B85=総勘定元帳!$E$1,D85=総勘定元帳!$E$1)),MAX($H$5:H84)+1,"")</f>
        <v/>
      </c>
    </row>
    <row r="86" ht="16" customHeight="1">
      <c r="A86" s="5" t="n"/>
      <c r="B86" s="6" t="n"/>
      <c r="C86" s="7" t="n"/>
      <c r="D86" s="6" t="n"/>
      <c r="E86" s="7" t="n"/>
      <c r="F86" s="8" t="n"/>
      <c r="G86" s="9">
        <f>IF(AND(C86="",E86=""),"",IF(N(C86)=N(E86),"○","×"))</f>
        <v/>
      </c>
      <c r="H86" s="10">
        <f>IF(AND(総勘定元帳!$E$1&lt;&gt;"",OR(B86=総勘定元帳!$E$1,D86=総勘定元帳!$E$1)),MAX($H$5:H85)+1,"")</f>
        <v/>
      </c>
    </row>
    <row r="87" ht="16" customHeight="1">
      <c r="A87" s="5" t="n"/>
      <c r="B87" s="6" t="n"/>
      <c r="C87" s="7" t="n"/>
      <c r="D87" s="6" t="n"/>
      <c r="E87" s="7" t="n"/>
      <c r="F87" s="8" t="n"/>
      <c r="G87" s="9">
        <f>IF(AND(C87="",E87=""),"",IF(N(C87)=N(E87),"○","×"))</f>
        <v/>
      </c>
      <c r="H87" s="10">
        <f>IF(AND(総勘定元帳!$E$1&lt;&gt;"",OR(B87=総勘定元帳!$E$1,D87=総勘定元帳!$E$1)),MAX($H$5:H86)+1,"")</f>
        <v/>
      </c>
    </row>
    <row r="88" ht="16" customHeight="1">
      <c r="A88" s="5" t="n"/>
      <c r="B88" s="6" t="n"/>
      <c r="C88" s="7" t="n"/>
      <c r="D88" s="6" t="n"/>
      <c r="E88" s="7" t="n"/>
      <c r="F88" s="8" t="n"/>
      <c r="G88" s="9">
        <f>IF(AND(C88="",E88=""),"",IF(N(C88)=N(E88),"○","×"))</f>
        <v/>
      </c>
      <c r="H88" s="10">
        <f>IF(AND(総勘定元帳!$E$1&lt;&gt;"",OR(B88=総勘定元帳!$E$1,D88=総勘定元帳!$E$1)),MAX($H$5:H87)+1,"")</f>
        <v/>
      </c>
    </row>
    <row r="89" ht="16" customHeight="1">
      <c r="A89" s="5" t="n"/>
      <c r="B89" s="6" t="n"/>
      <c r="C89" s="7" t="n"/>
      <c r="D89" s="6" t="n"/>
      <c r="E89" s="7" t="n"/>
      <c r="F89" s="8" t="n"/>
      <c r="G89" s="9">
        <f>IF(AND(C89="",E89=""),"",IF(N(C89)=N(E89),"○","×"))</f>
        <v/>
      </c>
      <c r="H89" s="10">
        <f>IF(AND(総勘定元帳!$E$1&lt;&gt;"",OR(B89=総勘定元帳!$E$1,D89=総勘定元帳!$E$1)),MAX($H$5:H88)+1,"")</f>
        <v/>
      </c>
    </row>
    <row r="90" ht="16" customHeight="1">
      <c r="A90" s="5" t="n"/>
      <c r="B90" s="6" t="n"/>
      <c r="C90" s="7" t="n"/>
      <c r="D90" s="6" t="n"/>
      <c r="E90" s="7" t="n"/>
      <c r="F90" s="8" t="n"/>
      <c r="G90" s="9">
        <f>IF(AND(C90="",E90=""),"",IF(N(C90)=N(E90),"○","×"))</f>
        <v/>
      </c>
      <c r="H90" s="10">
        <f>IF(AND(総勘定元帳!$E$1&lt;&gt;"",OR(B90=総勘定元帳!$E$1,D90=総勘定元帳!$E$1)),MAX($H$5:H89)+1,"")</f>
        <v/>
      </c>
    </row>
    <row r="91" ht="16" customHeight="1">
      <c r="A91" s="5" t="n"/>
      <c r="B91" s="6" t="n"/>
      <c r="C91" s="7" t="n"/>
      <c r="D91" s="6" t="n"/>
      <c r="E91" s="7" t="n"/>
      <c r="F91" s="8" t="n"/>
      <c r="G91" s="9">
        <f>IF(AND(C91="",E91=""),"",IF(N(C91)=N(E91),"○","×"))</f>
        <v/>
      </c>
      <c r="H91" s="10">
        <f>IF(AND(総勘定元帳!$E$1&lt;&gt;"",OR(B91=総勘定元帳!$E$1,D91=総勘定元帳!$E$1)),MAX($H$5:H90)+1,"")</f>
        <v/>
      </c>
    </row>
    <row r="92" ht="16" customHeight="1">
      <c r="A92" s="5" t="n"/>
      <c r="B92" s="6" t="n"/>
      <c r="C92" s="7" t="n"/>
      <c r="D92" s="6" t="n"/>
      <c r="E92" s="7" t="n"/>
      <c r="F92" s="8" t="n"/>
      <c r="G92" s="9">
        <f>IF(AND(C92="",E92=""),"",IF(N(C92)=N(E92),"○","×"))</f>
        <v/>
      </c>
      <c r="H92" s="10">
        <f>IF(AND(総勘定元帳!$E$1&lt;&gt;"",OR(B92=総勘定元帳!$E$1,D92=総勘定元帳!$E$1)),MAX($H$5:H91)+1,"")</f>
        <v/>
      </c>
    </row>
    <row r="93" ht="16" customHeight="1">
      <c r="A93" s="5" t="n"/>
      <c r="B93" s="6" t="n"/>
      <c r="C93" s="7" t="n"/>
      <c r="D93" s="6" t="n"/>
      <c r="E93" s="7" t="n"/>
      <c r="F93" s="8" t="n"/>
      <c r="G93" s="9">
        <f>IF(AND(C93="",E93=""),"",IF(N(C93)=N(E93),"○","×"))</f>
        <v/>
      </c>
      <c r="H93" s="10">
        <f>IF(AND(総勘定元帳!$E$1&lt;&gt;"",OR(B93=総勘定元帳!$E$1,D93=総勘定元帳!$E$1)),MAX($H$5:H92)+1,"")</f>
        <v/>
      </c>
    </row>
    <row r="94" ht="16" customHeight="1">
      <c r="A94" s="5" t="n"/>
      <c r="B94" s="6" t="n"/>
      <c r="C94" s="7" t="n"/>
      <c r="D94" s="6" t="n"/>
      <c r="E94" s="7" t="n"/>
      <c r="F94" s="8" t="n"/>
      <c r="G94" s="9">
        <f>IF(AND(C94="",E94=""),"",IF(N(C94)=N(E94),"○","×"))</f>
        <v/>
      </c>
      <c r="H94" s="10">
        <f>IF(AND(総勘定元帳!$E$1&lt;&gt;"",OR(B94=総勘定元帳!$E$1,D94=総勘定元帳!$E$1)),MAX($H$5:H93)+1,"")</f>
        <v/>
      </c>
    </row>
    <row r="95" ht="16" customHeight="1">
      <c r="A95" s="5" t="n"/>
      <c r="B95" s="6" t="n"/>
      <c r="C95" s="7" t="n"/>
      <c r="D95" s="6" t="n"/>
      <c r="E95" s="7" t="n"/>
      <c r="F95" s="8" t="n"/>
      <c r="G95" s="9">
        <f>IF(AND(C95="",E95=""),"",IF(N(C95)=N(E95),"○","×"))</f>
        <v/>
      </c>
      <c r="H95" s="10">
        <f>IF(AND(総勘定元帳!$E$1&lt;&gt;"",OR(B95=総勘定元帳!$E$1,D95=総勘定元帳!$E$1)),MAX($H$5:H94)+1,"")</f>
        <v/>
      </c>
    </row>
    <row r="96" ht="16" customHeight="1">
      <c r="A96" s="5" t="n"/>
      <c r="B96" s="6" t="n"/>
      <c r="C96" s="7" t="n"/>
      <c r="D96" s="6" t="n"/>
      <c r="E96" s="7" t="n"/>
      <c r="F96" s="8" t="n"/>
      <c r="G96" s="9">
        <f>IF(AND(C96="",E96=""),"",IF(N(C96)=N(E96),"○","×"))</f>
        <v/>
      </c>
      <c r="H96" s="10">
        <f>IF(AND(総勘定元帳!$E$1&lt;&gt;"",OR(B96=総勘定元帳!$E$1,D96=総勘定元帳!$E$1)),MAX($H$5:H95)+1,"")</f>
        <v/>
      </c>
    </row>
    <row r="97" ht="16" customHeight="1">
      <c r="A97" s="5" t="n"/>
      <c r="B97" s="6" t="n"/>
      <c r="C97" s="7" t="n"/>
      <c r="D97" s="6" t="n"/>
      <c r="E97" s="7" t="n"/>
      <c r="F97" s="8" t="n"/>
      <c r="G97" s="9">
        <f>IF(AND(C97="",E97=""),"",IF(N(C97)=N(E97),"○","×"))</f>
        <v/>
      </c>
      <c r="H97" s="10">
        <f>IF(AND(総勘定元帳!$E$1&lt;&gt;"",OR(B97=総勘定元帳!$E$1,D97=総勘定元帳!$E$1)),MAX($H$5:H96)+1,"")</f>
        <v/>
      </c>
    </row>
    <row r="98" ht="16" customHeight="1">
      <c r="A98" s="5" t="n"/>
      <c r="B98" s="6" t="n"/>
      <c r="C98" s="7" t="n"/>
      <c r="D98" s="6" t="n"/>
      <c r="E98" s="7" t="n"/>
      <c r="F98" s="8" t="n"/>
      <c r="G98" s="9">
        <f>IF(AND(C98="",E98=""),"",IF(N(C98)=N(E98),"○","×"))</f>
        <v/>
      </c>
      <c r="H98" s="10">
        <f>IF(AND(総勘定元帳!$E$1&lt;&gt;"",OR(B98=総勘定元帳!$E$1,D98=総勘定元帳!$E$1)),MAX($H$5:H97)+1,"")</f>
        <v/>
      </c>
    </row>
    <row r="99" ht="16" customHeight="1">
      <c r="A99" s="5" t="n"/>
      <c r="B99" s="6" t="n"/>
      <c r="C99" s="7" t="n"/>
      <c r="D99" s="6" t="n"/>
      <c r="E99" s="7" t="n"/>
      <c r="F99" s="8" t="n"/>
      <c r="G99" s="9">
        <f>IF(AND(C99="",E99=""),"",IF(N(C99)=N(E99),"○","×"))</f>
        <v/>
      </c>
      <c r="H99" s="10">
        <f>IF(AND(総勘定元帳!$E$1&lt;&gt;"",OR(B99=総勘定元帳!$E$1,D99=総勘定元帳!$E$1)),MAX($H$5:H98)+1,"")</f>
        <v/>
      </c>
    </row>
    <row r="100" ht="16" customHeight="1">
      <c r="A100" s="5" t="n"/>
      <c r="B100" s="6" t="n"/>
      <c r="C100" s="7" t="n"/>
      <c r="D100" s="6" t="n"/>
      <c r="E100" s="7" t="n"/>
      <c r="F100" s="8" t="n"/>
      <c r="G100" s="9">
        <f>IF(AND(C100="",E100=""),"",IF(N(C100)=N(E100),"○","×"))</f>
        <v/>
      </c>
      <c r="H100" s="10">
        <f>IF(AND(総勘定元帳!$E$1&lt;&gt;"",OR(B100=総勘定元帳!$E$1,D100=総勘定元帳!$E$1)),MAX($H$5:H99)+1,"")</f>
        <v/>
      </c>
    </row>
    <row r="101" ht="16" customHeight="1">
      <c r="A101" s="5" t="n"/>
      <c r="B101" s="6" t="n"/>
      <c r="C101" s="7" t="n"/>
      <c r="D101" s="6" t="n"/>
      <c r="E101" s="7" t="n"/>
      <c r="F101" s="8" t="n"/>
      <c r="G101" s="9">
        <f>IF(AND(C101="",E101=""),"",IF(N(C101)=N(E101),"○","×"))</f>
        <v/>
      </c>
      <c r="H101" s="10">
        <f>IF(AND(総勘定元帳!$E$1&lt;&gt;"",OR(B101=総勘定元帳!$E$1,D101=総勘定元帳!$E$1)),MAX($H$5:H100)+1,"")</f>
        <v/>
      </c>
    </row>
    <row r="102" ht="16" customHeight="1">
      <c r="A102" s="5" t="n"/>
      <c r="B102" s="6" t="n"/>
      <c r="C102" s="7" t="n"/>
      <c r="D102" s="6" t="n"/>
      <c r="E102" s="7" t="n"/>
      <c r="F102" s="8" t="n"/>
      <c r="G102" s="9">
        <f>IF(AND(C102="",E102=""),"",IF(N(C102)=N(E102),"○","×"))</f>
        <v/>
      </c>
      <c r="H102" s="10">
        <f>IF(AND(総勘定元帳!$E$1&lt;&gt;"",OR(B102=総勘定元帳!$E$1,D102=総勘定元帳!$E$1)),MAX($H$5:H101)+1,"")</f>
        <v/>
      </c>
    </row>
    <row r="103" ht="16" customHeight="1">
      <c r="A103" s="5" t="n"/>
      <c r="B103" s="6" t="n"/>
      <c r="C103" s="7" t="n"/>
      <c r="D103" s="6" t="n"/>
      <c r="E103" s="7" t="n"/>
      <c r="F103" s="8" t="n"/>
      <c r="G103" s="9">
        <f>IF(AND(C103="",E103=""),"",IF(N(C103)=N(E103),"○","×"))</f>
        <v/>
      </c>
      <c r="H103" s="10">
        <f>IF(AND(総勘定元帳!$E$1&lt;&gt;"",OR(B103=総勘定元帳!$E$1,D103=総勘定元帳!$E$1)),MAX($H$5:H102)+1,"")</f>
        <v/>
      </c>
    </row>
    <row r="104" ht="16" customHeight="1">
      <c r="A104" s="5" t="n"/>
      <c r="B104" s="6" t="n"/>
      <c r="C104" s="7" t="n"/>
      <c r="D104" s="6" t="n"/>
      <c r="E104" s="7" t="n"/>
      <c r="F104" s="8" t="n"/>
      <c r="G104" s="9">
        <f>IF(AND(C104="",E104=""),"",IF(N(C104)=N(E104),"○","×"))</f>
        <v/>
      </c>
      <c r="H104" s="10">
        <f>IF(AND(総勘定元帳!$E$1&lt;&gt;"",OR(B104=総勘定元帳!$E$1,D104=総勘定元帳!$E$1)),MAX($H$5:H103)+1,"")</f>
        <v/>
      </c>
    </row>
    <row r="105">
      <c r="A105" s="11" t="inlineStr">
        <is>
          <t>合計</t>
        </is>
      </c>
      <c r="B105" s="12" t="n"/>
      <c r="C105" s="13">
        <f>SUM(C5:C104)</f>
        <v/>
      </c>
      <c r="D105" s="12" t="n"/>
      <c r="E105" s="13">
        <f>SUM(E5:E104)</f>
        <v/>
      </c>
      <c r="F105" s="14">
        <f>IF(C105=E105,"借方と貸方の合計が一致しています","合計が一致していません")</f>
        <v/>
      </c>
      <c r="G105" s="12" t="n"/>
    </row>
  </sheetData>
  <mergeCells count="1">
    <mergeCell ref="A1:E1"/>
  </mergeCells>
  <conditionalFormatting sqref="G5:G104">
    <cfRule type="expression" priority="1" dxfId="0">
      <formula>G5="×"</formula>
    </cfRule>
  </conditionalFormatting>
  <dataValidations count="1">
    <dataValidation sqref="B5:B104 D5:D104" showDropDown="0" showInputMessage="0" showErrorMessage="0" allowBlank="1" type="list">
      <formula1>=勘定科目!$A$5:$A$44</formula1>
    </dataValidation>
  </dataValidations>
  <printOptions horizontalCentered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34" customWidth="1" min="3" max="3"/>
    <col width="12" customWidth="1" min="4" max="4"/>
    <col width="12" customWidth="1" min="5" max="5"/>
    <col width="13" customWidth="1" min="6" max="6"/>
    <col width="2" customWidth="1" min="7" max="7"/>
    <col width="5" customWidth="1" min="8" max="8"/>
  </cols>
  <sheetData>
    <row r="1">
      <c r="A1" s="1" t="inlineStr">
        <is>
          <t>総勘定元帳</t>
        </is>
      </c>
      <c r="D1" s="3" t="inlineStr">
        <is>
          <t>勘定科目</t>
        </is>
      </c>
      <c r="E1" s="15" t="inlineStr">
        <is>
          <t>現金</t>
        </is>
      </c>
      <c r="F1" s="16" t="n"/>
    </row>
    <row r="2">
      <c r="A2" s="2" t="inlineStr">
        <is>
          <t>右上で科目を選ぶと、仕訳帳からその科目の取引が自動で並びます。</t>
        </is>
      </c>
      <c r="D2" s="17" t="inlineStr">
        <is>
          <t>区分</t>
        </is>
      </c>
      <c r="E2" s="18">
        <f>IFERROR(VLOOKUP(E1,勘定科目!$A$5:$B$44,2,FALSE),"")</f>
        <v/>
      </c>
      <c r="F2" s="16" t="n"/>
    </row>
    <row r="4">
      <c r="A4" s="3" t="inlineStr">
        <is>
          <t>日付</t>
        </is>
      </c>
      <c r="B4" s="3" t="inlineStr">
        <is>
          <t>相手科目</t>
        </is>
      </c>
      <c r="C4" s="3" t="inlineStr">
        <is>
          <t>摘要</t>
        </is>
      </c>
      <c r="D4" s="3" t="inlineStr">
        <is>
          <t>借方</t>
        </is>
      </c>
      <c r="E4" s="3" t="inlineStr">
        <is>
          <t>貸方</t>
        </is>
      </c>
      <c r="F4" s="3" t="inlineStr">
        <is>
          <t>残高</t>
        </is>
      </c>
    </row>
    <row r="5" ht="16" customHeight="1">
      <c r="A5" s="19">
        <f>IF($H5="","",INDEX(仕訳帳!$A:$A,$H5))</f>
        <v/>
      </c>
      <c r="B5" s="20">
        <f>IF($H5="","",IF(INDEX(仕訳帳!$B:$B,$H5)=$E$1,INDEX(仕訳帳!$D:$D,$H5),INDEX(仕訳帳!$B:$B,$H5)))</f>
        <v/>
      </c>
      <c r="C5" s="21">
        <f>IF($H5="","",INDEX(仕訳帳!$F:$F,$H5))</f>
        <v/>
      </c>
      <c r="D5" s="22">
        <f>IF($H5="","",IF(INDEX(仕訳帳!$B:$B,$H5)=$E$1,INDEX(仕訳帳!$C:$C,$H5),""))</f>
        <v/>
      </c>
      <c r="E5" s="22">
        <f>IF($H5="","",IF(INDEX(仕訳帳!$D:$D,$H5)=$E$1,INDEX(仕訳帳!$E:$E,$H5),""))</f>
        <v/>
      </c>
      <c r="F5" s="23">
        <f>IF($H5="","",0+IF(OR($E$2="資産",$E$2="費用"),N(D5)-N(E5),N(E5)-N(D5)))</f>
        <v/>
      </c>
      <c r="H5" s="24">
        <f>IFERROR(MATCH(1,仕訳帳!$H$5:$H$104,0)+4,"")</f>
        <v/>
      </c>
    </row>
    <row r="6" ht="16" customHeight="1">
      <c r="A6" s="19">
        <f>IF($H6="","",INDEX(仕訳帳!$A:$A,$H6))</f>
        <v/>
      </c>
      <c r="B6" s="20">
        <f>IF($H6="","",IF(INDEX(仕訳帳!$B:$B,$H6)=$E$1,INDEX(仕訳帳!$D:$D,$H6),INDEX(仕訳帳!$B:$B,$H6)))</f>
        <v/>
      </c>
      <c r="C6" s="21">
        <f>IF($H6="","",INDEX(仕訳帳!$F:$F,$H6))</f>
        <v/>
      </c>
      <c r="D6" s="22">
        <f>IF($H6="","",IF(INDEX(仕訳帳!$B:$B,$H6)=$E$1,INDEX(仕訳帳!$C:$C,$H6),""))</f>
        <v/>
      </c>
      <c r="E6" s="22">
        <f>IF($H6="","",IF(INDEX(仕訳帳!$D:$D,$H6)=$E$1,INDEX(仕訳帳!$E:$E,$H6),""))</f>
        <v/>
      </c>
      <c r="F6" s="23">
        <f>IF($H6="","",N(F5)+IF(OR($E$2="資産",$E$2="費用"),N(D6)-N(E6),N(E6)-N(D6)))</f>
        <v/>
      </c>
      <c r="H6" s="24">
        <f>IFERROR(MATCH(2,仕訳帳!$H$5:$H$104,0)+4,"")</f>
        <v/>
      </c>
    </row>
    <row r="7" ht="16" customHeight="1">
      <c r="A7" s="19">
        <f>IF($H7="","",INDEX(仕訳帳!$A:$A,$H7))</f>
        <v/>
      </c>
      <c r="B7" s="20">
        <f>IF($H7="","",IF(INDEX(仕訳帳!$B:$B,$H7)=$E$1,INDEX(仕訳帳!$D:$D,$H7),INDEX(仕訳帳!$B:$B,$H7)))</f>
        <v/>
      </c>
      <c r="C7" s="21">
        <f>IF($H7="","",INDEX(仕訳帳!$F:$F,$H7))</f>
        <v/>
      </c>
      <c r="D7" s="22">
        <f>IF($H7="","",IF(INDEX(仕訳帳!$B:$B,$H7)=$E$1,INDEX(仕訳帳!$C:$C,$H7),""))</f>
        <v/>
      </c>
      <c r="E7" s="22">
        <f>IF($H7="","",IF(INDEX(仕訳帳!$D:$D,$H7)=$E$1,INDEX(仕訳帳!$E:$E,$H7),""))</f>
        <v/>
      </c>
      <c r="F7" s="23">
        <f>IF($H7="","",N(F6)+IF(OR($E$2="資産",$E$2="費用"),N(D7)-N(E7),N(E7)-N(D7)))</f>
        <v/>
      </c>
      <c r="H7" s="24">
        <f>IFERROR(MATCH(3,仕訳帳!$H$5:$H$104,0)+4,"")</f>
        <v/>
      </c>
    </row>
    <row r="8" ht="16" customHeight="1">
      <c r="A8" s="19">
        <f>IF($H8="","",INDEX(仕訳帳!$A:$A,$H8))</f>
        <v/>
      </c>
      <c r="B8" s="20">
        <f>IF($H8="","",IF(INDEX(仕訳帳!$B:$B,$H8)=$E$1,INDEX(仕訳帳!$D:$D,$H8),INDEX(仕訳帳!$B:$B,$H8)))</f>
        <v/>
      </c>
      <c r="C8" s="21">
        <f>IF($H8="","",INDEX(仕訳帳!$F:$F,$H8))</f>
        <v/>
      </c>
      <c r="D8" s="22">
        <f>IF($H8="","",IF(INDEX(仕訳帳!$B:$B,$H8)=$E$1,INDEX(仕訳帳!$C:$C,$H8),""))</f>
        <v/>
      </c>
      <c r="E8" s="22">
        <f>IF($H8="","",IF(INDEX(仕訳帳!$D:$D,$H8)=$E$1,INDEX(仕訳帳!$E:$E,$H8),""))</f>
        <v/>
      </c>
      <c r="F8" s="23">
        <f>IF($H8="","",N(F7)+IF(OR($E$2="資産",$E$2="費用"),N(D8)-N(E8),N(E8)-N(D8)))</f>
        <v/>
      </c>
      <c r="H8" s="24">
        <f>IFERROR(MATCH(4,仕訳帳!$H$5:$H$104,0)+4,"")</f>
        <v/>
      </c>
    </row>
    <row r="9" ht="16" customHeight="1">
      <c r="A9" s="19">
        <f>IF($H9="","",INDEX(仕訳帳!$A:$A,$H9))</f>
        <v/>
      </c>
      <c r="B9" s="20">
        <f>IF($H9="","",IF(INDEX(仕訳帳!$B:$B,$H9)=$E$1,INDEX(仕訳帳!$D:$D,$H9),INDEX(仕訳帳!$B:$B,$H9)))</f>
        <v/>
      </c>
      <c r="C9" s="21">
        <f>IF($H9="","",INDEX(仕訳帳!$F:$F,$H9))</f>
        <v/>
      </c>
      <c r="D9" s="22">
        <f>IF($H9="","",IF(INDEX(仕訳帳!$B:$B,$H9)=$E$1,INDEX(仕訳帳!$C:$C,$H9),""))</f>
        <v/>
      </c>
      <c r="E9" s="22">
        <f>IF($H9="","",IF(INDEX(仕訳帳!$D:$D,$H9)=$E$1,INDEX(仕訳帳!$E:$E,$H9),""))</f>
        <v/>
      </c>
      <c r="F9" s="23">
        <f>IF($H9="","",N(F8)+IF(OR($E$2="資産",$E$2="費用"),N(D9)-N(E9),N(E9)-N(D9)))</f>
        <v/>
      </c>
      <c r="H9" s="24">
        <f>IFERROR(MATCH(5,仕訳帳!$H$5:$H$104,0)+4,"")</f>
        <v/>
      </c>
    </row>
    <row r="10" ht="16" customHeight="1">
      <c r="A10" s="19">
        <f>IF($H10="","",INDEX(仕訳帳!$A:$A,$H10))</f>
        <v/>
      </c>
      <c r="B10" s="20">
        <f>IF($H10="","",IF(INDEX(仕訳帳!$B:$B,$H10)=$E$1,INDEX(仕訳帳!$D:$D,$H10),INDEX(仕訳帳!$B:$B,$H10)))</f>
        <v/>
      </c>
      <c r="C10" s="21">
        <f>IF($H10="","",INDEX(仕訳帳!$F:$F,$H10))</f>
        <v/>
      </c>
      <c r="D10" s="22">
        <f>IF($H10="","",IF(INDEX(仕訳帳!$B:$B,$H10)=$E$1,INDEX(仕訳帳!$C:$C,$H10),""))</f>
        <v/>
      </c>
      <c r="E10" s="22">
        <f>IF($H10="","",IF(INDEX(仕訳帳!$D:$D,$H10)=$E$1,INDEX(仕訳帳!$E:$E,$H10),""))</f>
        <v/>
      </c>
      <c r="F10" s="23">
        <f>IF($H10="","",N(F9)+IF(OR($E$2="資産",$E$2="費用"),N(D10)-N(E10),N(E10)-N(D10)))</f>
        <v/>
      </c>
      <c r="H10" s="24">
        <f>IFERROR(MATCH(6,仕訳帳!$H$5:$H$104,0)+4,"")</f>
        <v/>
      </c>
    </row>
    <row r="11" ht="16" customHeight="1">
      <c r="A11" s="19">
        <f>IF($H11="","",INDEX(仕訳帳!$A:$A,$H11))</f>
        <v/>
      </c>
      <c r="B11" s="20">
        <f>IF($H11="","",IF(INDEX(仕訳帳!$B:$B,$H11)=$E$1,INDEX(仕訳帳!$D:$D,$H11),INDEX(仕訳帳!$B:$B,$H11)))</f>
        <v/>
      </c>
      <c r="C11" s="21">
        <f>IF($H11="","",INDEX(仕訳帳!$F:$F,$H11))</f>
        <v/>
      </c>
      <c r="D11" s="22">
        <f>IF($H11="","",IF(INDEX(仕訳帳!$B:$B,$H11)=$E$1,INDEX(仕訳帳!$C:$C,$H11),""))</f>
        <v/>
      </c>
      <c r="E11" s="22">
        <f>IF($H11="","",IF(INDEX(仕訳帳!$D:$D,$H11)=$E$1,INDEX(仕訳帳!$E:$E,$H11),""))</f>
        <v/>
      </c>
      <c r="F11" s="23">
        <f>IF($H11="","",N(F10)+IF(OR($E$2="資産",$E$2="費用"),N(D11)-N(E11),N(E11)-N(D11)))</f>
        <v/>
      </c>
      <c r="H11" s="24">
        <f>IFERROR(MATCH(7,仕訳帳!$H$5:$H$104,0)+4,"")</f>
        <v/>
      </c>
    </row>
    <row r="12" ht="16" customHeight="1">
      <c r="A12" s="19">
        <f>IF($H12="","",INDEX(仕訳帳!$A:$A,$H12))</f>
        <v/>
      </c>
      <c r="B12" s="20">
        <f>IF($H12="","",IF(INDEX(仕訳帳!$B:$B,$H12)=$E$1,INDEX(仕訳帳!$D:$D,$H12),INDEX(仕訳帳!$B:$B,$H12)))</f>
        <v/>
      </c>
      <c r="C12" s="21">
        <f>IF($H12="","",INDEX(仕訳帳!$F:$F,$H12))</f>
        <v/>
      </c>
      <c r="D12" s="22">
        <f>IF($H12="","",IF(INDEX(仕訳帳!$B:$B,$H12)=$E$1,INDEX(仕訳帳!$C:$C,$H12),""))</f>
        <v/>
      </c>
      <c r="E12" s="22">
        <f>IF($H12="","",IF(INDEX(仕訳帳!$D:$D,$H12)=$E$1,INDEX(仕訳帳!$E:$E,$H12),""))</f>
        <v/>
      </c>
      <c r="F12" s="23">
        <f>IF($H12="","",N(F11)+IF(OR($E$2="資産",$E$2="費用"),N(D12)-N(E12),N(E12)-N(D12)))</f>
        <v/>
      </c>
      <c r="H12" s="24">
        <f>IFERROR(MATCH(8,仕訳帳!$H$5:$H$104,0)+4,"")</f>
        <v/>
      </c>
    </row>
    <row r="13" ht="16" customHeight="1">
      <c r="A13" s="19">
        <f>IF($H13="","",INDEX(仕訳帳!$A:$A,$H13))</f>
        <v/>
      </c>
      <c r="B13" s="20">
        <f>IF($H13="","",IF(INDEX(仕訳帳!$B:$B,$H13)=$E$1,INDEX(仕訳帳!$D:$D,$H13),INDEX(仕訳帳!$B:$B,$H13)))</f>
        <v/>
      </c>
      <c r="C13" s="21">
        <f>IF($H13="","",INDEX(仕訳帳!$F:$F,$H13))</f>
        <v/>
      </c>
      <c r="D13" s="22">
        <f>IF($H13="","",IF(INDEX(仕訳帳!$B:$B,$H13)=$E$1,INDEX(仕訳帳!$C:$C,$H13),""))</f>
        <v/>
      </c>
      <c r="E13" s="22">
        <f>IF($H13="","",IF(INDEX(仕訳帳!$D:$D,$H13)=$E$1,INDEX(仕訳帳!$E:$E,$H13),""))</f>
        <v/>
      </c>
      <c r="F13" s="23">
        <f>IF($H13="","",N(F12)+IF(OR($E$2="資産",$E$2="費用"),N(D13)-N(E13),N(E13)-N(D13)))</f>
        <v/>
      </c>
      <c r="H13" s="24">
        <f>IFERROR(MATCH(9,仕訳帳!$H$5:$H$104,0)+4,"")</f>
        <v/>
      </c>
    </row>
    <row r="14" ht="16" customHeight="1">
      <c r="A14" s="19">
        <f>IF($H14="","",INDEX(仕訳帳!$A:$A,$H14))</f>
        <v/>
      </c>
      <c r="B14" s="20">
        <f>IF($H14="","",IF(INDEX(仕訳帳!$B:$B,$H14)=$E$1,INDEX(仕訳帳!$D:$D,$H14),INDEX(仕訳帳!$B:$B,$H14)))</f>
        <v/>
      </c>
      <c r="C14" s="21">
        <f>IF($H14="","",INDEX(仕訳帳!$F:$F,$H14))</f>
        <v/>
      </c>
      <c r="D14" s="22">
        <f>IF($H14="","",IF(INDEX(仕訳帳!$B:$B,$H14)=$E$1,INDEX(仕訳帳!$C:$C,$H14),""))</f>
        <v/>
      </c>
      <c r="E14" s="22">
        <f>IF($H14="","",IF(INDEX(仕訳帳!$D:$D,$H14)=$E$1,INDEX(仕訳帳!$E:$E,$H14),""))</f>
        <v/>
      </c>
      <c r="F14" s="23">
        <f>IF($H14="","",N(F13)+IF(OR($E$2="資産",$E$2="費用"),N(D14)-N(E14),N(E14)-N(D14)))</f>
        <v/>
      </c>
      <c r="H14" s="24">
        <f>IFERROR(MATCH(10,仕訳帳!$H$5:$H$104,0)+4,"")</f>
        <v/>
      </c>
    </row>
    <row r="15" ht="16" customHeight="1">
      <c r="A15" s="19">
        <f>IF($H15="","",INDEX(仕訳帳!$A:$A,$H15))</f>
        <v/>
      </c>
      <c r="B15" s="20">
        <f>IF($H15="","",IF(INDEX(仕訳帳!$B:$B,$H15)=$E$1,INDEX(仕訳帳!$D:$D,$H15),INDEX(仕訳帳!$B:$B,$H15)))</f>
        <v/>
      </c>
      <c r="C15" s="21">
        <f>IF($H15="","",INDEX(仕訳帳!$F:$F,$H15))</f>
        <v/>
      </c>
      <c r="D15" s="22">
        <f>IF($H15="","",IF(INDEX(仕訳帳!$B:$B,$H15)=$E$1,INDEX(仕訳帳!$C:$C,$H15),""))</f>
        <v/>
      </c>
      <c r="E15" s="22">
        <f>IF($H15="","",IF(INDEX(仕訳帳!$D:$D,$H15)=$E$1,INDEX(仕訳帳!$E:$E,$H15),""))</f>
        <v/>
      </c>
      <c r="F15" s="23">
        <f>IF($H15="","",N(F14)+IF(OR($E$2="資産",$E$2="費用"),N(D15)-N(E15),N(E15)-N(D15)))</f>
        <v/>
      </c>
      <c r="H15" s="24">
        <f>IFERROR(MATCH(11,仕訳帳!$H$5:$H$104,0)+4,"")</f>
        <v/>
      </c>
    </row>
    <row r="16" ht="16" customHeight="1">
      <c r="A16" s="19">
        <f>IF($H16="","",INDEX(仕訳帳!$A:$A,$H16))</f>
        <v/>
      </c>
      <c r="B16" s="20">
        <f>IF($H16="","",IF(INDEX(仕訳帳!$B:$B,$H16)=$E$1,INDEX(仕訳帳!$D:$D,$H16),INDEX(仕訳帳!$B:$B,$H16)))</f>
        <v/>
      </c>
      <c r="C16" s="21">
        <f>IF($H16="","",INDEX(仕訳帳!$F:$F,$H16))</f>
        <v/>
      </c>
      <c r="D16" s="22">
        <f>IF($H16="","",IF(INDEX(仕訳帳!$B:$B,$H16)=$E$1,INDEX(仕訳帳!$C:$C,$H16),""))</f>
        <v/>
      </c>
      <c r="E16" s="22">
        <f>IF($H16="","",IF(INDEX(仕訳帳!$D:$D,$H16)=$E$1,INDEX(仕訳帳!$E:$E,$H16),""))</f>
        <v/>
      </c>
      <c r="F16" s="23">
        <f>IF($H16="","",N(F15)+IF(OR($E$2="資産",$E$2="費用"),N(D16)-N(E16),N(E16)-N(D16)))</f>
        <v/>
      </c>
      <c r="H16" s="24">
        <f>IFERROR(MATCH(12,仕訳帳!$H$5:$H$104,0)+4,"")</f>
        <v/>
      </c>
    </row>
    <row r="17" ht="16" customHeight="1">
      <c r="A17" s="19">
        <f>IF($H17="","",INDEX(仕訳帳!$A:$A,$H17))</f>
        <v/>
      </c>
      <c r="B17" s="20">
        <f>IF($H17="","",IF(INDEX(仕訳帳!$B:$B,$H17)=$E$1,INDEX(仕訳帳!$D:$D,$H17),INDEX(仕訳帳!$B:$B,$H17)))</f>
        <v/>
      </c>
      <c r="C17" s="21">
        <f>IF($H17="","",INDEX(仕訳帳!$F:$F,$H17))</f>
        <v/>
      </c>
      <c r="D17" s="22">
        <f>IF($H17="","",IF(INDEX(仕訳帳!$B:$B,$H17)=$E$1,INDEX(仕訳帳!$C:$C,$H17),""))</f>
        <v/>
      </c>
      <c r="E17" s="22">
        <f>IF($H17="","",IF(INDEX(仕訳帳!$D:$D,$H17)=$E$1,INDEX(仕訳帳!$E:$E,$H17),""))</f>
        <v/>
      </c>
      <c r="F17" s="23">
        <f>IF($H17="","",N(F16)+IF(OR($E$2="資産",$E$2="費用"),N(D17)-N(E17),N(E17)-N(D17)))</f>
        <v/>
      </c>
      <c r="H17" s="24">
        <f>IFERROR(MATCH(13,仕訳帳!$H$5:$H$104,0)+4,"")</f>
        <v/>
      </c>
    </row>
    <row r="18" ht="16" customHeight="1">
      <c r="A18" s="19">
        <f>IF($H18="","",INDEX(仕訳帳!$A:$A,$H18))</f>
        <v/>
      </c>
      <c r="B18" s="20">
        <f>IF($H18="","",IF(INDEX(仕訳帳!$B:$B,$H18)=$E$1,INDEX(仕訳帳!$D:$D,$H18),INDEX(仕訳帳!$B:$B,$H18)))</f>
        <v/>
      </c>
      <c r="C18" s="21">
        <f>IF($H18="","",INDEX(仕訳帳!$F:$F,$H18))</f>
        <v/>
      </c>
      <c r="D18" s="22">
        <f>IF($H18="","",IF(INDEX(仕訳帳!$B:$B,$H18)=$E$1,INDEX(仕訳帳!$C:$C,$H18),""))</f>
        <v/>
      </c>
      <c r="E18" s="22">
        <f>IF($H18="","",IF(INDEX(仕訳帳!$D:$D,$H18)=$E$1,INDEX(仕訳帳!$E:$E,$H18),""))</f>
        <v/>
      </c>
      <c r="F18" s="23">
        <f>IF($H18="","",N(F17)+IF(OR($E$2="資産",$E$2="費用"),N(D18)-N(E18),N(E18)-N(D18)))</f>
        <v/>
      </c>
      <c r="H18" s="24">
        <f>IFERROR(MATCH(14,仕訳帳!$H$5:$H$104,0)+4,"")</f>
        <v/>
      </c>
    </row>
    <row r="19" ht="16" customHeight="1">
      <c r="A19" s="19">
        <f>IF($H19="","",INDEX(仕訳帳!$A:$A,$H19))</f>
        <v/>
      </c>
      <c r="B19" s="20">
        <f>IF($H19="","",IF(INDEX(仕訳帳!$B:$B,$H19)=$E$1,INDEX(仕訳帳!$D:$D,$H19),INDEX(仕訳帳!$B:$B,$H19)))</f>
        <v/>
      </c>
      <c r="C19" s="21">
        <f>IF($H19="","",INDEX(仕訳帳!$F:$F,$H19))</f>
        <v/>
      </c>
      <c r="D19" s="22">
        <f>IF($H19="","",IF(INDEX(仕訳帳!$B:$B,$H19)=$E$1,INDEX(仕訳帳!$C:$C,$H19),""))</f>
        <v/>
      </c>
      <c r="E19" s="22">
        <f>IF($H19="","",IF(INDEX(仕訳帳!$D:$D,$H19)=$E$1,INDEX(仕訳帳!$E:$E,$H19),""))</f>
        <v/>
      </c>
      <c r="F19" s="23">
        <f>IF($H19="","",N(F18)+IF(OR($E$2="資産",$E$2="費用"),N(D19)-N(E19),N(E19)-N(D19)))</f>
        <v/>
      </c>
      <c r="H19" s="24">
        <f>IFERROR(MATCH(15,仕訳帳!$H$5:$H$104,0)+4,"")</f>
        <v/>
      </c>
    </row>
    <row r="20" ht="16" customHeight="1">
      <c r="A20" s="19">
        <f>IF($H20="","",INDEX(仕訳帳!$A:$A,$H20))</f>
        <v/>
      </c>
      <c r="B20" s="20">
        <f>IF($H20="","",IF(INDEX(仕訳帳!$B:$B,$H20)=$E$1,INDEX(仕訳帳!$D:$D,$H20),INDEX(仕訳帳!$B:$B,$H20)))</f>
        <v/>
      </c>
      <c r="C20" s="21">
        <f>IF($H20="","",INDEX(仕訳帳!$F:$F,$H20))</f>
        <v/>
      </c>
      <c r="D20" s="22">
        <f>IF($H20="","",IF(INDEX(仕訳帳!$B:$B,$H20)=$E$1,INDEX(仕訳帳!$C:$C,$H20),""))</f>
        <v/>
      </c>
      <c r="E20" s="22">
        <f>IF($H20="","",IF(INDEX(仕訳帳!$D:$D,$H20)=$E$1,INDEX(仕訳帳!$E:$E,$H20),""))</f>
        <v/>
      </c>
      <c r="F20" s="23">
        <f>IF($H20="","",N(F19)+IF(OR($E$2="資産",$E$2="費用"),N(D20)-N(E20),N(E20)-N(D20)))</f>
        <v/>
      </c>
      <c r="H20" s="24">
        <f>IFERROR(MATCH(16,仕訳帳!$H$5:$H$104,0)+4,"")</f>
        <v/>
      </c>
    </row>
    <row r="21" ht="16" customHeight="1">
      <c r="A21" s="19">
        <f>IF($H21="","",INDEX(仕訳帳!$A:$A,$H21))</f>
        <v/>
      </c>
      <c r="B21" s="20">
        <f>IF($H21="","",IF(INDEX(仕訳帳!$B:$B,$H21)=$E$1,INDEX(仕訳帳!$D:$D,$H21),INDEX(仕訳帳!$B:$B,$H21)))</f>
        <v/>
      </c>
      <c r="C21" s="21">
        <f>IF($H21="","",INDEX(仕訳帳!$F:$F,$H21))</f>
        <v/>
      </c>
      <c r="D21" s="22">
        <f>IF($H21="","",IF(INDEX(仕訳帳!$B:$B,$H21)=$E$1,INDEX(仕訳帳!$C:$C,$H21),""))</f>
        <v/>
      </c>
      <c r="E21" s="22">
        <f>IF($H21="","",IF(INDEX(仕訳帳!$D:$D,$H21)=$E$1,INDEX(仕訳帳!$E:$E,$H21),""))</f>
        <v/>
      </c>
      <c r="F21" s="23">
        <f>IF($H21="","",N(F20)+IF(OR($E$2="資産",$E$2="費用"),N(D21)-N(E21),N(E21)-N(D21)))</f>
        <v/>
      </c>
      <c r="H21" s="24">
        <f>IFERROR(MATCH(17,仕訳帳!$H$5:$H$104,0)+4,"")</f>
        <v/>
      </c>
    </row>
    <row r="22" ht="16" customHeight="1">
      <c r="A22" s="19">
        <f>IF($H22="","",INDEX(仕訳帳!$A:$A,$H22))</f>
        <v/>
      </c>
      <c r="B22" s="20">
        <f>IF($H22="","",IF(INDEX(仕訳帳!$B:$B,$H22)=$E$1,INDEX(仕訳帳!$D:$D,$H22),INDEX(仕訳帳!$B:$B,$H22)))</f>
        <v/>
      </c>
      <c r="C22" s="21">
        <f>IF($H22="","",INDEX(仕訳帳!$F:$F,$H22))</f>
        <v/>
      </c>
      <c r="D22" s="22">
        <f>IF($H22="","",IF(INDEX(仕訳帳!$B:$B,$H22)=$E$1,INDEX(仕訳帳!$C:$C,$H22),""))</f>
        <v/>
      </c>
      <c r="E22" s="22">
        <f>IF($H22="","",IF(INDEX(仕訳帳!$D:$D,$H22)=$E$1,INDEX(仕訳帳!$E:$E,$H22),""))</f>
        <v/>
      </c>
      <c r="F22" s="23">
        <f>IF($H22="","",N(F21)+IF(OR($E$2="資産",$E$2="費用"),N(D22)-N(E22),N(E22)-N(D22)))</f>
        <v/>
      </c>
      <c r="H22" s="24">
        <f>IFERROR(MATCH(18,仕訳帳!$H$5:$H$104,0)+4,"")</f>
        <v/>
      </c>
    </row>
    <row r="23" ht="16" customHeight="1">
      <c r="A23" s="19">
        <f>IF($H23="","",INDEX(仕訳帳!$A:$A,$H23))</f>
        <v/>
      </c>
      <c r="B23" s="20">
        <f>IF($H23="","",IF(INDEX(仕訳帳!$B:$B,$H23)=$E$1,INDEX(仕訳帳!$D:$D,$H23),INDEX(仕訳帳!$B:$B,$H23)))</f>
        <v/>
      </c>
      <c r="C23" s="21">
        <f>IF($H23="","",INDEX(仕訳帳!$F:$F,$H23))</f>
        <v/>
      </c>
      <c r="D23" s="22">
        <f>IF($H23="","",IF(INDEX(仕訳帳!$B:$B,$H23)=$E$1,INDEX(仕訳帳!$C:$C,$H23),""))</f>
        <v/>
      </c>
      <c r="E23" s="22">
        <f>IF($H23="","",IF(INDEX(仕訳帳!$D:$D,$H23)=$E$1,INDEX(仕訳帳!$E:$E,$H23),""))</f>
        <v/>
      </c>
      <c r="F23" s="23">
        <f>IF($H23="","",N(F22)+IF(OR($E$2="資産",$E$2="費用"),N(D23)-N(E23),N(E23)-N(D23)))</f>
        <v/>
      </c>
      <c r="H23" s="24">
        <f>IFERROR(MATCH(19,仕訳帳!$H$5:$H$104,0)+4,"")</f>
        <v/>
      </c>
    </row>
    <row r="24" ht="16" customHeight="1">
      <c r="A24" s="19">
        <f>IF($H24="","",INDEX(仕訳帳!$A:$A,$H24))</f>
        <v/>
      </c>
      <c r="B24" s="20">
        <f>IF($H24="","",IF(INDEX(仕訳帳!$B:$B,$H24)=$E$1,INDEX(仕訳帳!$D:$D,$H24),INDEX(仕訳帳!$B:$B,$H24)))</f>
        <v/>
      </c>
      <c r="C24" s="21">
        <f>IF($H24="","",INDEX(仕訳帳!$F:$F,$H24))</f>
        <v/>
      </c>
      <c r="D24" s="22">
        <f>IF($H24="","",IF(INDEX(仕訳帳!$B:$B,$H24)=$E$1,INDEX(仕訳帳!$C:$C,$H24),""))</f>
        <v/>
      </c>
      <c r="E24" s="22">
        <f>IF($H24="","",IF(INDEX(仕訳帳!$D:$D,$H24)=$E$1,INDEX(仕訳帳!$E:$E,$H24),""))</f>
        <v/>
      </c>
      <c r="F24" s="23">
        <f>IF($H24="","",N(F23)+IF(OR($E$2="資産",$E$2="費用"),N(D24)-N(E24),N(E24)-N(D24)))</f>
        <v/>
      </c>
      <c r="H24" s="24">
        <f>IFERROR(MATCH(20,仕訳帳!$H$5:$H$104,0)+4,"")</f>
        <v/>
      </c>
    </row>
    <row r="25" ht="16" customHeight="1">
      <c r="A25" s="19">
        <f>IF($H25="","",INDEX(仕訳帳!$A:$A,$H25))</f>
        <v/>
      </c>
      <c r="B25" s="20">
        <f>IF($H25="","",IF(INDEX(仕訳帳!$B:$B,$H25)=$E$1,INDEX(仕訳帳!$D:$D,$H25),INDEX(仕訳帳!$B:$B,$H25)))</f>
        <v/>
      </c>
      <c r="C25" s="21">
        <f>IF($H25="","",INDEX(仕訳帳!$F:$F,$H25))</f>
        <v/>
      </c>
      <c r="D25" s="22">
        <f>IF($H25="","",IF(INDEX(仕訳帳!$B:$B,$H25)=$E$1,INDEX(仕訳帳!$C:$C,$H25),""))</f>
        <v/>
      </c>
      <c r="E25" s="22">
        <f>IF($H25="","",IF(INDEX(仕訳帳!$D:$D,$H25)=$E$1,INDEX(仕訳帳!$E:$E,$H25),""))</f>
        <v/>
      </c>
      <c r="F25" s="23">
        <f>IF($H25="","",N(F24)+IF(OR($E$2="資産",$E$2="費用"),N(D25)-N(E25),N(E25)-N(D25)))</f>
        <v/>
      </c>
      <c r="H25" s="24">
        <f>IFERROR(MATCH(21,仕訳帳!$H$5:$H$104,0)+4,"")</f>
        <v/>
      </c>
    </row>
    <row r="26" ht="16" customHeight="1">
      <c r="A26" s="19">
        <f>IF($H26="","",INDEX(仕訳帳!$A:$A,$H26))</f>
        <v/>
      </c>
      <c r="B26" s="20">
        <f>IF($H26="","",IF(INDEX(仕訳帳!$B:$B,$H26)=$E$1,INDEX(仕訳帳!$D:$D,$H26),INDEX(仕訳帳!$B:$B,$H26)))</f>
        <v/>
      </c>
      <c r="C26" s="21">
        <f>IF($H26="","",INDEX(仕訳帳!$F:$F,$H26))</f>
        <v/>
      </c>
      <c r="D26" s="22">
        <f>IF($H26="","",IF(INDEX(仕訳帳!$B:$B,$H26)=$E$1,INDEX(仕訳帳!$C:$C,$H26),""))</f>
        <v/>
      </c>
      <c r="E26" s="22">
        <f>IF($H26="","",IF(INDEX(仕訳帳!$D:$D,$H26)=$E$1,INDEX(仕訳帳!$E:$E,$H26),""))</f>
        <v/>
      </c>
      <c r="F26" s="23">
        <f>IF($H26="","",N(F25)+IF(OR($E$2="資産",$E$2="費用"),N(D26)-N(E26),N(E26)-N(D26)))</f>
        <v/>
      </c>
      <c r="H26" s="24">
        <f>IFERROR(MATCH(22,仕訳帳!$H$5:$H$104,0)+4,"")</f>
        <v/>
      </c>
    </row>
    <row r="27" ht="16" customHeight="1">
      <c r="A27" s="19">
        <f>IF($H27="","",INDEX(仕訳帳!$A:$A,$H27))</f>
        <v/>
      </c>
      <c r="B27" s="20">
        <f>IF($H27="","",IF(INDEX(仕訳帳!$B:$B,$H27)=$E$1,INDEX(仕訳帳!$D:$D,$H27),INDEX(仕訳帳!$B:$B,$H27)))</f>
        <v/>
      </c>
      <c r="C27" s="21">
        <f>IF($H27="","",INDEX(仕訳帳!$F:$F,$H27))</f>
        <v/>
      </c>
      <c r="D27" s="22">
        <f>IF($H27="","",IF(INDEX(仕訳帳!$B:$B,$H27)=$E$1,INDEX(仕訳帳!$C:$C,$H27),""))</f>
        <v/>
      </c>
      <c r="E27" s="22">
        <f>IF($H27="","",IF(INDEX(仕訳帳!$D:$D,$H27)=$E$1,INDEX(仕訳帳!$E:$E,$H27),""))</f>
        <v/>
      </c>
      <c r="F27" s="23">
        <f>IF($H27="","",N(F26)+IF(OR($E$2="資産",$E$2="費用"),N(D27)-N(E27),N(E27)-N(D27)))</f>
        <v/>
      </c>
      <c r="H27" s="24">
        <f>IFERROR(MATCH(23,仕訳帳!$H$5:$H$104,0)+4,"")</f>
        <v/>
      </c>
    </row>
    <row r="28" ht="16" customHeight="1">
      <c r="A28" s="19">
        <f>IF($H28="","",INDEX(仕訳帳!$A:$A,$H28))</f>
        <v/>
      </c>
      <c r="B28" s="20">
        <f>IF($H28="","",IF(INDEX(仕訳帳!$B:$B,$H28)=$E$1,INDEX(仕訳帳!$D:$D,$H28),INDEX(仕訳帳!$B:$B,$H28)))</f>
        <v/>
      </c>
      <c r="C28" s="21">
        <f>IF($H28="","",INDEX(仕訳帳!$F:$F,$H28))</f>
        <v/>
      </c>
      <c r="D28" s="22">
        <f>IF($H28="","",IF(INDEX(仕訳帳!$B:$B,$H28)=$E$1,INDEX(仕訳帳!$C:$C,$H28),""))</f>
        <v/>
      </c>
      <c r="E28" s="22">
        <f>IF($H28="","",IF(INDEX(仕訳帳!$D:$D,$H28)=$E$1,INDEX(仕訳帳!$E:$E,$H28),""))</f>
        <v/>
      </c>
      <c r="F28" s="23">
        <f>IF($H28="","",N(F27)+IF(OR($E$2="資産",$E$2="費用"),N(D28)-N(E28),N(E28)-N(D28)))</f>
        <v/>
      </c>
      <c r="H28" s="24">
        <f>IFERROR(MATCH(24,仕訳帳!$H$5:$H$104,0)+4,"")</f>
        <v/>
      </c>
    </row>
    <row r="29" ht="16" customHeight="1">
      <c r="A29" s="19">
        <f>IF($H29="","",INDEX(仕訳帳!$A:$A,$H29))</f>
        <v/>
      </c>
      <c r="B29" s="20">
        <f>IF($H29="","",IF(INDEX(仕訳帳!$B:$B,$H29)=$E$1,INDEX(仕訳帳!$D:$D,$H29),INDEX(仕訳帳!$B:$B,$H29)))</f>
        <v/>
      </c>
      <c r="C29" s="21">
        <f>IF($H29="","",INDEX(仕訳帳!$F:$F,$H29))</f>
        <v/>
      </c>
      <c r="D29" s="22">
        <f>IF($H29="","",IF(INDEX(仕訳帳!$B:$B,$H29)=$E$1,INDEX(仕訳帳!$C:$C,$H29),""))</f>
        <v/>
      </c>
      <c r="E29" s="22">
        <f>IF($H29="","",IF(INDEX(仕訳帳!$D:$D,$H29)=$E$1,INDEX(仕訳帳!$E:$E,$H29),""))</f>
        <v/>
      </c>
      <c r="F29" s="23">
        <f>IF($H29="","",N(F28)+IF(OR($E$2="資産",$E$2="費用"),N(D29)-N(E29),N(E29)-N(D29)))</f>
        <v/>
      </c>
      <c r="H29" s="24">
        <f>IFERROR(MATCH(25,仕訳帳!$H$5:$H$104,0)+4,"")</f>
        <v/>
      </c>
    </row>
    <row r="30" ht="16" customHeight="1">
      <c r="A30" s="19">
        <f>IF($H30="","",INDEX(仕訳帳!$A:$A,$H30))</f>
        <v/>
      </c>
      <c r="B30" s="20">
        <f>IF($H30="","",IF(INDEX(仕訳帳!$B:$B,$H30)=$E$1,INDEX(仕訳帳!$D:$D,$H30),INDEX(仕訳帳!$B:$B,$H30)))</f>
        <v/>
      </c>
      <c r="C30" s="21">
        <f>IF($H30="","",INDEX(仕訳帳!$F:$F,$H30))</f>
        <v/>
      </c>
      <c r="D30" s="22">
        <f>IF($H30="","",IF(INDEX(仕訳帳!$B:$B,$H30)=$E$1,INDEX(仕訳帳!$C:$C,$H30),""))</f>
        <v/>
      </c>
      <c r="E30" s="22">
        <f>IF($H30="","",IF(INDEX(仕訳帳!$D:$D,$H30)=$E$1,INDEX(仕訳帳!$E:$E,$H30),""))</f>
        <v/>
      </c>
      <c r="F30" s="23">
        <f>IF($H30="","",N(F29)+IF(OR($E$2="資産",$E$2="費用"),N(D30)-N(E30),N(E30)-N(D30)))</f>
        <v/>
      </c>
      <c r="H30" s="24">
        <f>IFERROR(MATCH(26,仕訳帳!$H$5:$H$104,0)+4,"")</f>
        <v/>
      </c>
    </row>
    <row r="31" ht="16" customHeight="1">
      <c r="A31" s="19">
        <f>IF($H31="","",INDEX(仕訳帳!$A:$A,$H31))</f>
        <v/>
      </c>
      <c r="B31" s="20">
        <f>IF($H31="","",IF(INDEX(仕訳帳!$B:$B,$H31)=$E$1,INDEX(仕訳帳!$D:$D,$H31),INDEX(仕訳帳!$B:$B,$H31)))</f>
        <v/>
      </c>
      <c r="C31" s="21">
        <f>IF($H31="","",INDEX(仕訳帳!$F:$F,$H31))</f>
        <v/>
      </c>
      <c r="D31" s="22">
        <f>IF($H31="","",IF(INDEX(仕訳帳!$B:$B,$H31)=$E$1,INDEX(仕訳帳!$C:$C,$H31),""))</f>
        <v/>
      </c>
      <c r="E31" s="22">
        <f>IF($H31="","",IF(INDEX(仕訳帳!$D:$D,$H31)=$E$1,INDEX(仕訳帳!$E:$E,$H31),""))</f>
        <v/>
      </c>
      <c r="F31" s="23">
        <f>IF($H31="","",N(F30)+IF(OR($E$2="資産",$E$2="費用"),N(D31)-N(E31),N(E31)-N(D31)))</f>
        <v/>
      </c>
      <c r="H31" s="24">
        <f>IFERROR(MATCH(27,仕訳帳!$H$5:$H$104,0)+4,"")</f>
        <v/>
      </c>
    </row>
    <row r="32" ht="16" customHeight="1">
      <c r="A32" s="19">
        <f>IF($H32="","",INDEX(仕訳帳!$A:$A,$H32))</f>
        <v/>
      </c>
      <c r="B32" s="20">
        <f>IF($H32="","",IF(INDEX(仕訳帳!$B:$B,$H32)=$E$1,INDEX(仕訳帳!$D:$D,$H32),INDEX(仕訳帳!$B:$B,$H32)))</f>
        <v/>
      </c>
      <c r="C32" s="21">
        <f>IF($H32="","",INDEX(仕訳帳!$F:$F,$H32))</f>
        <v/>
      </c>
      <c r="D32" s="22">
        <f>IF($H32="","",IF(INDEX(仕訳帳!$B:$B,$H32)=$E$1,INDEX(仕訳帳!$C:$C,$H32),""))</f>
        <v/>
      </c>
      <c r="E32" s="22">
        <f>IF($H32="","",IF(INDEX(仕訳帳!$D:$D,$H32)=$E$1,INDEX(仕訳帳!$E:$E,$H32),""))</f>
        <v/>
      </c>
      <c r="F32" s="23">
        <f>IF($H32="","",N(F31)+IF(OR($E$2="資産",$E$2="費用"),N(D32)-N(E32),N(E32)-N(D32)))</f>
        <v/>
      </c>
      <c r="H32" s="24">
        <f>IFERROR(MATCH(28,仕訳帳!$H$5:$H$104,0)+4,"")</f>
        <v/>
      </c>
    </row>
    <row r="33" ht="16" customHeight="1">
      <c r="A33" s="19">
        <f>IF($H33="","",INDEX(仕訳帳!$A:$A,$H33))</f>
        <v/>
      </c>
      <c r="B33" s="20">
        <f>IF($H33="","",IF(INDEX(仕訳帳!$B:$B,$H33)=$E$1,INDEX(仕訳帳!$D:$D,$H33),INDEX(仕訳帳!$B:$B,$H33)))</f>
        <v/>
      </c>
      <c r="C33" s="21">
        <f>IF($H33="","",INDEX(仕訳帳!$F:$F,$H33))</f>
        <v/>
      </c>
      <c r="D33" s="22">
        <f>IF($H33="","",IF(INDEX(仕訳帳!$B:$B,$H33)=$E$1,INDEX(仕訳帳!$C:$C,$H33),""))</f>
        <v/>
      </c>
      <c r="E33" s="22">
        <f>IF($H33="","",IF(INDEX(仕訳帳!$D:$D,$H33)=$E$1,INDEX(仕訳帳!$E:$E,$H33),""))</f>
        <v/>
      </c>
      <c r="F33" s="23">
        <f>IF($H33="","",N(F32)+IF(OR($E$2="資産",$E$2="費用"),N(D33)-N(E33),N(E33)-N(D33)))</f>
        <v/>
      </c>
      <c r="H33" s="24">
        <f>IFERROR(MATCH(29,仕訳帳!$H$5:$H$104,0)+4,"")</f>
        <v/>
      </c>
    </row>
    <row r="34" ht="16" customHeight="1">
      <c r="A34" s="19">
        <f>IF($H34="","",INDEX(仕訳帳!$A:$A,$H34))</f>
        <v/>
      </c>
      <c r="B34" s="20">
        <f>IF($H34="","",IF(INDEX(仕訳帳!$B:$B,$H34)=$E$1,INDEX(仕訳帳!$D:$D,$H34),INDEX(仕訳帳!$B:$B,$H34)))</f>
        <v/>
      </c>
      <c r="C34" s="21">
        <f>IF($H34="","",INDEX(仕訳帳!$F:$F,$H34))</f>
        <v/>
      </c>
      <c r="D34" s="22">
        <f>IF($H34="","",IF(INDEX(仕訳帳!$B:$B,$H34)=$E$1,INDEX(仕訳帳!$C:$C,$H34),""))</f>
        <v/>
      </c>
      <c r="E34" s="22">
        <f>IF($H34="","",IF(INDEX(仕訳帳!$D:$D,$H34)=$E$1,INDEX(仕訳帳!$E:$E,$H34),""))</f>
        <v/>
      </c>
      <c r="F34" s="23">
        <f>IF($H34="","",N(F33)+IF(OR($E$2="資産",$E$2="費用"),N(D34)-N(E34),N(E34)-N(D34)))</f>
        <v/>
      </c>
      <c r="H34" s="24">
        <f>IFERROR(MATCH(30,仕訳帳!$H$5:$H$104,0)+4,"")</f>
        <v/>
      </c>
    </row>
    <row r="35" ht="16" customHeight="1">
      <c r="A35" s="19">
        <f>IF($H35="","",INDEX(仕訳帳!$A:$A,$H35))</f>
        <v/>
      </c>
      <c r="B35" s="20">
        <f>IF($H35="","",IF(INDEX(仕訳帳!$B:$B,$H35)=$E$1,INDEX(仕訳帳!$D:$D,$H35),INDEX(仕訳帳!$B:$B,$H35)))</f>
        <v/>
      </c>
      <c r="C35" s="21">
        <f>IF($H35="","",INDEX(仕訳帳!$F:$F,$H35))</f>
        <v/>
      </c>
      <c r="D35" s="22">
        <f>IF($H35="","",IF(INDEX(仕訳帳!$B:$B,$H35)=$E$1,INDEX(仕訳帳!$C:$C,$H35),""))</f>
        <v/>
      </c>
      <c r="E35" s="22">
        <f>IF($H35="","",IF(INDEX(仕訳帳!$D:$D,$H35)=$E$1,INDEX(仕訳帳!$E:$E,$H35),""))</f>
        <v/>
      </c>
      <c r="F35" s="23">
        <f>IF($H35="","",N(F34)+IF(OR($E$2="資産",$E$2="費用"),N(D35)-N(E35),N(E35)-N(D35)))</f>
        <v/>
      </c>
      <c r="H35" s="24">
        <f>IFERROR(MATCH(31,仕訳帳!$H$5:$H$104,0)+4,"")</f>
        <v/>
      </c>
    </row>
    <row r="36" ht="16" customHeight="1">
      <c r="A36" s="19">
        <f>IF($H36="","",INDEX(仕訳帳!$A:$A,$H36))</f>
        <v/>
      </c>
      <c r="B36" s="20">
        <f>IF($H36="","",IF(INDEX(仕訳帳!$B:$B,$H36)=$E$1,INDEX(仕訳帳!$D:$D,$H36),INDEX(仕訳帳!$B:$B,$H36)))</f>
        <v/>
      </c>
      <c r="C36" s="21">
        <f>IF($H36="","",INDEX(仕訳帳!$F:$F,$H36))</f>
        <v/>
      </c>
      <c r="D36" s="22">
        <f>IF($H36="","",IF(INDEX(仕訳帳!$B:$B,$H36)=$E$1,INDEX(仕訳帳!$C:$C,$H36),""))</f>
        <v/>
      </c>
      <c r="E36" s="22">
        <f>IF($H36="","",IF(INDEX(仕訳帳!$D:$D,$H36)=$E$1,INDEX(仕訳帳!$E:$E,$H36),""))</f>
        <v/>
      </c>
      <c r="F36" s="23">
        <f>IF($H36="","",N(F35)+IF(OR($E$2="資産",$E$2="費用"),N(D36)-N(E36),N(E36)-N(D36)))</f>
        <v/>
      </c>
      <c r="H36" s="24">
        <f>IFERROR(MATCH(32,仕訳帳!$H$5:$H$104,0)+4,"")</f>
        <v/>
      </c>
    </row>
    <row r="37" ht="16" customHeight="1">
      <c r="A37" s="19">
        <f>IF($H37="","",INDEX(仕訳帳!$A:$A,$H37))</f>
        <v/>
      </c>
      <c r="B37" s="20">
        <f>IF($H37="","",IF(INDEX(仕訳帳!$B:$B,$H37)=$E$1,INDEX(仕訳帳!$D:$D,$H37),INDEX(仕訳帳!$B:$B,$H37)))</f>
        <v/>
      </c>
      <c r="C37" s="21">
        <f>IF($H37="","",INDEX(仕訳帳!$F:$F,$H37))</f>
        <v/>
      </c>
      <c r="D37" s="22">
        <f>IF($H37="","",IF(INDEX(仕訳帳!$B:$B,$H37)=$E$1,INDEX(仕訳帳!$C:$C,$H37),""))</f>
        <v/>
      </c>
      <c r="E37" s="22">
        <f>IF($H37="","",IF(INDEX(仕訳帳!$D:$D,$H37)=$E$1,INDEX(仕訳帳!$E:$E,$H37),""))</f>
        <v/>
      </c>
      <c r="F37" s="23">
        <f>IF($H37="","",N(F36)+IF(OR($E$2="資産",$E$2="費用"),N(D37)-N(E37),N(E37)-N(D37)))</f>
        <v/>
      </c>
      <c r="H37" s="24">
        <f>IFERROR(MATCH(33,仕訳帳!$H$5:$H$104,0)+4,"")</f>
        <v/>
      </c>
    </row>
    <row r="38" ht="16" customHeight="1">
      <c r="A38" s="19">
        <f>IF($H38="","",INDEX(仕訳帳!$A:$A,$H38))</f>
        <v/>
      </c>
      <c r="B38" s="20">
        <f>IF($H38="","",IF(INDEX(仕訳帳!$B:$B,$H38)=$E$1,INDEX(仕訳帳!$D:$D,$H38),INDEX(仕訳帳!$B:$B,$H38)))</f>
        <v/>
      </c>
      <c r="C38" s="21">
        <f>IF($H38="","",INDEX(仕訳帳!$F:$F,$H38))</f>
        <v/>
      </c>
      <c r="D38" s="22">
        <f>IF($H38="","",IF(INDEX(仕訳帳!$B:$B,$H38)=$E$1,INDEX(仕訳帳!$C:$C,$H38),""))</f>
        <v/>
      </c>
      <c r="E38" s="22">
        <f>IF($H38="","",IF(INDEX(仕訳帳!$D:$D,$H38)=$E$1,INDEX(仕訳帳!$E:$E,$H38),""))</f>
        <v/>
      </c>
      <c r="F38" s="23">
        <f>IF($H38="","",N(F37)+IF(OR($E$2="資産",$E$2="費用"),N(D38)-N(E38),N(E38)-N(D38)))</f>
        <v/>
      </c>
      <c r="H38" s="24">
        <f>IFERROR(MATCH(34,仕訳帳!$H$5:$H$104,0)+4,"")</f>
        <v/>
      </c>
    </row>
    <row r="39" ht="16" customHeight="1">
      <c r="A39" s="19">
        <f>IF($H39="","",INDEX(仕訳帳!$A:$A,$H39))</f>
        <v/>
      </c>
      <c r="B39" s="20">
        <f>IF($H39="","",IF(INDEX(仕訳帳!$B:$B,$H39)=$E$1,INDEX(仕訳帳!$D:$D,$H39),INDEX(仕訳帳!$B:$B,$H39)))</f>
        <v/>
      </c>
      <c r="C39" s="21">
        <f>IF($H39="","",INDEX(仕訳帳!$F:$F,$H39))</f>
        <v/>
      </c>
      <c r="D39" s="22">
        <f>IF($H39="","",IF(INDEX(仕訳帳!$B:$B,$H39)=$E$1,INDEX(仕訳帳!$C:$C,$H39),""))</f>
        <v/>
      </c>
      <c r="E39" s="22">
        <f>IF($H39="","",IF(INDEX(仕訳帳!$D:$D,$H39)=$E$1,INDEX(仕訳帳!$E:$E,$H39),""))</f>
        <v/>
      </c>
      <c r="F39" s="23">
        <f>IF($H39="","",N(F38)+IF(OR($E$2="資産",$E$2="費用"),N(D39)-N(E39),N(E39)-N(D39)))</f>
        <v/>
      </c>
      <c r="H39" s="24">
        <f>IFERROR(MATCH(35,仕訳帳!$H$5:$H$104,0)+4,"")</f>
        <v/>
      </c>
    </row>
    <row r="40" ht="16" customHeight="1">
      <c r="A40" s="19">
        <f>IF($H40="","",INDEX(仕訳帳!$A:$A,$H40))</f>
        <v/>
      </c>
      <c r="B40" s="20">
        <f>IF($H40="","",IF(INDEX(仕訳帳!$B:$B,$H40)=$E$1,INDEX(仕訳帳!$D:$D,$H40),INDEX(仕訳帳!$B:$B,$H40)))</f>
        <v/>
      </c>
      <c r="C40" s="21">
        <f>IF($H40="","",INDEX(仕訳帳!$F:$F,$H40))</f>
        <v/>
      </c>
      <c r="D40" s="22">
        <f>IF($H40="","",IF(INDEX(仕訳帳!$B:$B,$H40)=$E$1,INDEX(仕訳帳!$C:$C,$H40),""))</f>
        <v/>
      </c>
      <c r="E40" s="22">
        <f>IF($H40="","",IF(INDEX(仕訳帳!$D:$D,$H40)=$E$1,INDEX(仕訳帳!$E:$E,$H40),""))</f>
        <v/>
      </c>
      <c r="F40" s="23">
        <f>IF($H40="","",N(F39)+IF(OR($E$2="資産",$E$2="費用"),N(D40)-N(E40),N(E40)-N(D40)))</f>
        <v/>
      </c>
      <c r="H40" s="24">
        <f>IFERROR(MATCH(36,仕訳帳!$H$5:$H$104,0)+4,"")</f>
        <v/>
      </c>
    </row>
    <row r="41" ht="16" customHeight="1">
      <c r="A41" s="19">
        <f>IF($H41="","",INDEX(仕訳帳!$A:$A,$H41))</f>
        <v/>
      </c>
      <c r="B41" s="20">
        <f>IF($H41="","",IF(INDEX(仕訳帳!$B:$B,$H41)=$E$1,INDEX(仕訳帳!$D:$D,$H41),INDEX(仕訳帳!$B:$B,$H41)))</f>
        <v/>
      </c>
      <c r="C41" s="21">
        <f>IF($H41="","",INDEX(仕訳帳!$F:$F,$H41))</f>
        <v/>
      </c>
      <c r="D41" s="22">
        <f>IF($H41="","",IF(INDEX(仕訳帳!$B:$B,$H41)=$E$1,INDEX(仕訳帳!$C:$C,$H41),""))</f>
        <v/>
      </c>
      <c r="E41" s="22">
        <f>IF($H41="","",IF(INDEX(仕訳帳!$D:$D,$H41)=$E$1,INDEX(仕訳帳!$E:$E,$H41),""))</f>
        <v/>
      </c>
      <c r="F41" s="23">
        <f>IF($H41="","",N(F40)+IF(OR($E$2="資産",$E$2="費用"),N(D41)-N(E41),N(E41)-N(D41)))</f>
        <v/>
      </c>
      <c r="H41" s="24">
        <f>IFERROR(MATCH(37,仕訳帳!$H$5:$H$104,0)+4,"")</f>
        <v/>
      </c>
    </row>
    <row r="42" ht="16" customHeight="1">
      <c r="A42" s="19">
        <f>IF($H42="","",INDEX(仕訳帳!$A:$A,$H42))</f>
        <v/>
      </c>
      <c r="B42" s="20">
        <f>IF($H42="","",IF(INDEX(仕訳帳!$B:$B,$H42)=$E$1,INDEX(仕訳帳!$D:$D,$H42),INDEX(仕訳帳!$B:$B,$H42)))</f>
        <v/>
      </c>
      <c r="C42" s="21">
        <f>IF($H42="","",INDEX(仕訳帳!$F:$F,$H42))</f>
        <v/>
      </c>
      <c r="D42" s="22">
        <f>IF($H42="","",IF(INDEX(仕訳帳!$B:$B,$H42)=$E$1,INDEX(仕訳帳!$C:$C,$H42),""))</f>
        <v/>
      </c>
      <c r="E42" s="22">
        <f>IF($H42="","",IF(INDEX(仕訳帳!$D:$D,$H42)=$E$1,INDEX(仕訳帳!$E:$E,$H42),""))</f>
        <v/>
      </c>
      <c r="F42" s="23">
        <f>IF($H42="","",N(F41)+IF(OR($E$2="資産",$E$2="費用"),N(D42)-N(E42),N(E42)-N(D42)))</f>
        <v/>
      </c>
      <c r="H42" s="24">
        <f>IFERROR(MATCH(38,仕訳帳!$H$5:$H$104,0)+4,"")</f>
        <v/>
      </c>
    </row>
    <row r="43" ht="16" customHeight="1">
      <c r="A43" s="19">
        <f>IF($H43="","",INDEX(仕訳帳!$A:$A,$H43))</f>
        <v/>
      </c>
      <c r="B43" s="20">
        <f>IF($H43="","",IF(INDEX(仕訳帳!$B:$B,$H43)=$E$1,INDEX(仕訳帳!$D:$D,$H43),INDEX(仕訳帳!$B:$B,$H43)))</f>
        <v/>
      </c>
      <c r="C43" s="21">
        <f>IF($H43="","",INDEX(仕訳帳!$F:$F,$H43))</f>
        <v/>
      </c>
      <c r="D43" s="22">
        <f>IF($H43="","",IF(INDEX(仕訳帳!$B:$B,$H43)=$E$1,INDEX(仕訳帳!$C:$C,$H43),""))</f>
        <v/>
      </c>
      <c r="E43" s="22">
        <f>IF($H43="","",IF(INDEX(仕訳帳!$D:$D,$H43)=$E$1,INDEX(仕訳帳!$E:$E,$H43),""))</f>
        <v/>
      </c>
      <c r="F43" s="23">
        <f>IF($H43="","",N(F42)+IF(OR($E$2="資産",$E$2="費用"),N(D43)-N(E43),N(E43)-N(D43)))</f>
        <v/>
      </c>
      <c r="H43" s="24">
        <f>IFERROR(MATCH(39,仕訳帳!$H$5:$H$104,0)+4,"")</f>
        <v/>
      </c>
    </row>
    <row r="44" ht="16" customHeight="1">
      <c r="A44" s="19">
        <f>IF($H44="","",INDEX(仕訳帳!$A:$A,$H44))</f>
        <v/>
      </c>
      <c r="B44" s="20">
        <f>IF($H44="","",IF(INDEX(仕訳帳!$B:$B,$H44)=$E$1,INDEX(仕訳帳!$D:$D,$H44),INDEX(仕訳帳!$B:$B,$H44)))</f>
        <v/>
      </c>
      <c r="C44" s="21">
        <f>IF($H44="","",INDEX(仕訳帳!$F:$F,$H44))</f>
        <v/>
      </c>
      <c r="D44" s="22">
        <f>IF($H44="","",IF(INDEX(仕訳帳!$B:$B,$H44)=$E$1,INDEX(仕訳帳!$C:$C,$H44),""))</f>
        <v/>
      </c>
      <c r="E44" s="22">
        <f>IF($H44="","",IF(INDEX(仕訳帳!$D:$D,$H44)=$E$1,INDEX(仕訳帳!$E:$E,$H44),""))</f>
        <v/>
      </c>
      <c r="F44" s="23">
        <f>IF($H44="","",N(F43)+IF(OR($E$2="資産",$E$2="費用"),N(D44)-N(E44),N(E44)-N(D44)))</f>
        <v/>
      </c>
      <c r="H44" s="24">
        <f>IFERROR(MATCH(40,仕訳帳!$H$5:$H$104,0)+4,"")</f>
        <v/>
      </c>
    </row>
    <row r="45" ht="16" customHeight="1">
      <c r="A45" s="19">
        <f>IF($H45="","",INDEX(仕訳帳!$A:$A,$H45))</f>
        <v/>
      </c>
      <c r="B45" s="20">
        <f>IF($H45="","",IF(INDEX(仕訳帳!$B:$B,$H45)=$E$1,INDEX(仕訳帳!$D:$D,$H45),INDEX(仕訳帳!$B:$B,$H45)))</f>
        <v/>
      </c>
      <c r="C45" s="21">
        <f>IF($H45="","",INDEX(仕訳帳!$F:$F,$H45))</f>
        <v/>
      </c>
      <c r="D45" s="22">
        <f>IF($H45="","",IF(INDEX(仕訳帳!$B:$B,$H45)=$E$1,INDEX(仕訳帳!$C:$C,$H45),""))</f>
        <v/>
      </c>
      <c r="E45" s="22">
        <f>IF($H45="","",IF(INDEX(仕訳帳!$D:$D,$H45)=$E$1,INDEX(仕訳帳!$E:$E,$H45),""))</f>
        <v/>
      </c>
      <c r="F45" s="23">
        <f>IF($H45="","",N(F44)+IF(OR($E$2="資産",$E$2="費用"),N(D45)-N(E45),N(E45)-N(D45)))</f>
        <v/>
      </c>
      <c r="H45" s="24">
        <f>IFERROR(MATCH(41,仕訳帳!$H$5:$H$104,0)+4,"")</f>
        <v/>
      </c>
    </row>
    <row r="46" ht="16" customHeight="1">
      <c r="A46" s="19">
        <f>IF($H46="","",INDEX(仕訳帳!$A:$A,$H46))</f>
        <v/>
      </c>
      <c r="B46" s="20">
        <f>IF($H46="","",IF(INDEX(仕訳帳!$B:$B,$H46)=$E$1,INDEX(仕訳帳!$D:$D,$H46),INDEX(仕訳帳!$B:$B,$H46)))</f>
        <v/>
      </c>
      <c r="C46" s="21">
        <f>IF($H46="","",INDEX(仕訳帳!$F:$F,$H46))</f>
        <v/>
      </c>
      <c r="D46" s="22">
        <f>IF($H46="","",IF(INDEX(仕訳帳!$B:$B,$H46)=$E$1,INDEX(仕訳帳!$C:$C,$H46),""))</f>
        <v/>
      </c>
      <c r="E46" s="22">
        <f>IF($H46="","",IF(INDEX(仕訳帳!$D:$D,$H46)=$E$1,INDEX(仕訳帳!$E:$E,$H46),""))</f>
        <v/>
      </c>
      <c r="F46" s="23">
        <f>IF($H46="","",N(F45)+IF(OR($E$2="資産",$E$2="費用"),N(D46)-N(E46),N(E46)-N(D46)))</f>
        <v/>
      </c>
      <c r="H46" s="24">
        <f>IFERROR(MATCH(42,仕訳帳!$H$5:$H$104,0)+4,"")</f>
        <v/>
      </c>
    </row>
    <row r="47" ht="16" customHeight="1">
      <c r="A47" s="19">
        <f>IF($H47="","",INDEX(仕訳帳!$A:$A,$H47))</f>
        <v/>
      </c>
      <c r="B47" s="20">
        <f>IF($H47="","",IF(INDEX(仕訳帳!$B:$B,$H47)=$E$1,INDEX(仕訳帳!$D:$D,$H47),INDEX(仕訳帳!$B:$B,$H47)))</f>
        <v/>
      </c>
      <c r="C47" s="21">
        <f>IF($H47="","",INDEX(仕訳帳!$F:$F,$H47))</f>
        <v/>
      </c>
      <c r="D47" s="22">
        <f>IF($H47="","",IF(INDEX(仕訳帳!$B:$B,$H47)=$E$1,INDEX(仕訳帳!$C:$C,$H47),""))</f>
        <v/>
      </c>
      <c r="E47" s="22">
        <f>IF($H47="","",IF(INDEX(仕訳帳!$D:$D,$H47)=$E$1,INDEX(仕訳帳!$E:$E,$H47),""))</f>
        <v/>
      </c>
      <c r="F47" s="23">
        <f>IF($H47="","",N(F46)+IF(OR($E$2="資産",$E$2="費用"),N(D47)-N(E47),N(E47)-N(D47)))</f>
        <v/>
      </c>
      <c r="H47" s="24">
        <f>IFERROR(MATCH(43,仕訳帳!$H$5:$H$104,0)+4,"")</f>
        <v/>
      </c>
    </row>
    <row r="48" ht="16" customHeight="1">
      <c r="A48" s="19">
        <f>IF($H48="","",INDEX(仕訳帳!$A:$A,$H48))</f>
        <v/>
      </c>
      <c r="B48" s="20">
        <f>IF($H48="","",IF(INDEX(仕訳帳!$B:$B,$H48)=$E$1,INDEX(仕訳帳!$D:$D,$H48),INDEX(仕訳帳!$B:$B,$H48)))</f>
        <v/>
      </c>
      <c r="C48" s="21">
        <f>IF($H48="","",INDEX(仕訳帳!$F:$F,$H48))</f>
        <v/>
      </c>
      <c r="D48" s="22">
        <f>IF($H48="","",IF(INDEX(仕訳帳!$B:$B,$H48)=$E$1,INDEX(仕訳帳!$C:$C,$H48),""))</f>
        <v/>
      </c>
      <c r="E48" s="22">
        <f>IF($H48="","",IF(INDEX(仕訳帳!$D:$D,$H48)=$E$1,INDEX(仕訳帳!$E:$E,$H48),""))</f>
        <v/>
      </c>
      <c r="F48" s="23">
        <f>IF($H48="","",N(F47)+IF(OR($E$2="資産",$E$2="費用"),N(D48)-N(E48),N(E48)-N(D48)))</f>
        <v/>
      </c>
      <c r="H48" s="24">
        <f>IFERROR(MATCH(44,仕訳帳!$H$5:$H$104,0)+4,"")</f>
        <v/>
      </c>
    </row>
    <row r="49" ht="16" customHeight="1">
      <c r="A49" s="19">
        <f>IF($H49="","",INDEX(仕訳帳!$A:$A,$H49))</f>
        <v/>
      </c>
      <c r="B49" s="20">
        <f>IF($H49="","",IF(INDEX(仕訳帳!$B:$B,$H49)=$E$1,INDEX(仕訳帳!$D:$D,$H49),INDEX(仕訳帳!$B:$B,$H49)))</f>
        <v/>
      </c>
      <c r="C49" s="21">
        <f>IF($H49="","",INDEX(仕訳帳!$F:$F,$H49))</f>
        <v/>
      </c>
      <c r="D49" s="22">
        <f>IF($H49="","",IF(INDEX(仕訳帳!$B:$B,$H49)=$E$1,INDEX(仕訳帳!$C:$C,$H49),""))</f>
        <v/>
      </c>
      <c r="E49" s="22">
        <f>IF($H49="","",IF(INDEX(仕訳帳!$D:$D,$H49)=$E$1,INDEX(仕訳帳!$E:$E,$H49),""))</f>
        <v/>
      </c>
      <c r="F49" s="23">
        <f>IF($H49="","",N(F48)+IF(OR($E$2="資産",$E$2="費用"),N(D49)-N(E49),N(E49)-N(D49)))</f>
        <v/>
      </c>
      <c r="H49" s="24">
        <f>IFERROR(MATCH(45,仕訳帳!$H$5:$H$104,0)+4,"")</f>
        <v/>
      </c>
    </row>
    <row r="50" ht="16" customHeight="1">
      <c r="A50" s="19">
        <f>IF($H50="","",INDEX(仕訳帳!$A:$A,$H50))</f>
        <v/>
      </c>
      <c r="B50" s="20">
        <f>IF($H50="","",IF(INDEX(仕訳帳!$B:$B,$H50)=$E$1,INDEX(仕訳帳!$D:$D,$H50),INDEX(仕訳帳!$B:$B,$H50)))</f>
        <v/>
      </c>
      <c r="C50" s="21">
        <f>IF($H50="","",INDEX(仕訳帳!$F:$F,$H50))</f>
        <v/>
      </c>
      <c r="D50" s="22">
        <f>IF($H50="","",IF(INDEX(仕訳帳!$B:$B,$H50)=$E$1,INDEX(仕訳帳!$C:$C,$H50),""))</f>
        <v/>
      </c>
      <c r="E50" s="22">
        <f>IF($H50="","",IF(INDEX(仕訳帳!$D:$D,$H50)=$E$1,INDEX(仕訳帳!$E:$E,$H50),""))</f>
        <v/>
      </c>
      <c r="F50" s="23">
        <f>IF($H50="","",N(F49)+IF(OR($E$2="資産",$E$2="費用"),N(D50)-N(E50),N(E50)-N(D50)))</f>
        <v/>
      </c>
      <c r="H50" s="24">
        <f>IFERROR(MATCH(46,仕訳帳!$H$5:$H$104,0)+4,"")</f>
        <v/>
      </c>
    </row>
    <row r="51" ht="16" customHeight="1">
      <c r="A51" s="19">
        <f>IF($H51="","",INDEX(仕訳帳!$A:$A,$H51))</f>
        <v/>
      </c>
      <c r="B51" s="20">
        <f>IF($H51="","",IF(INDEX(仕訳帳!$B:$B,$H51)=$E$1,INDEX(仕訳帳!$D:$D,$H51),INDEX(仕訳帳!$B:$B,$H51)))</f>
        <v/>
      </c>
      <c r="C51" s="21">
        <f>IF($H51="","",INDEX(仕訳帳!$F:$F,$H51))</f>
        <v/>
      </c>
      <c r="D51" s="22">
        <f>IF($H51="","",IF(INDEX(仕訳帳!$B:$B,$H51)=$E$1,INDEX(仕訳帳!$C:$C,$H51),""))</f>
        <v/>
      </c>
      <c r="E51" s="22">
        <f>IF($H51="","",IF(INDEX(仕訳帳!$D:$D,$H51)=$E$1,INDEX(仕訳帳!$E:$E,$H51),""))</f>
        <v/>
      </c>
      <c r="F51" s="23">
        <f>IF($H51="","",N(F50)+IF(OR($E$2="資産",$E$2="費用"),N(D51)-N(E51),N(E51)-N(D51)))</f>
        <v/>
      </c>
      <c r="H51" s="24">
        <f>IFERROR(MATCH(47,仕訳帳!$H$5:$H$104,0)+4,"")</f>
        <v/>
      </c>
    </row>
    <row r="52" ht="16" customHeight="1">
      <c r="A52" s="19">
        <f>IF($H52="","",INDEX(仕訳帳!$A:$A,$H52))</f>
        <v/>
      </c>
      <c r="B52" s="20">
        <f>IF($H52="","",IF(INDEX(仕訳帳!$B:$B,$H52)=$E$1,INDEX(仕訳帳!$D:$D,$H52),INDEX(仕訳帳!$B:$B,$H52)))</f>
        <v/>
      </c>
      <c r="C52" s="21">
        <f>IF($H52="","",INDEX(仕訳帳!$F:$F,$H52))</f>
        <v/>
      </c>
      <c r="D52" s="22">
        <f>IF($H52="","",IF(INDEX(仕訳帳!$B:$B,$H52)=$E$1,INDEX(仕訳帳!$C:$C,$H52),""))</f>
        <v/>
      </c>
      <c r="E52" s="22">
        <f>IF($H52="","",IF(INDEX(仕訳帳!$D:$D,$H52)=$E$1,INDEX(仕訳帳!$E:$E,$H52),""))</f>
        <v/>
      </c>
      <c r="F52" s="23">
        <f>IF($H52="","",N(F51)+IF(OR($E$2="資産",$E$2="費用"),N(D52)-N(E52),N(E52)-N(D52)))</f>
        <v/>
      </c>
      <c r="H52" s="24">
        <f>IFERROR(MATCH(48,仕訳帳!$H$5:$H$104,0)+4,"")</f>
        <v/>
      </c>
    </row>
    <row r="53" ht="16" customHeight="1">
      <c r="A53" s="19">
        <f>IF($H53="","",INDEX(仕訳帳!$A:$A,$H53))</f>
        <v/>
      </c>
      <c r="B53" s="20">
        <f>IF($H53="","",IF(INDEX(仕訳帳!$B:$B,$H53)=$E$1,INDEX(仕訳帳!$D:$D,$H53),INDEX(仕訳帳!$B:$B,$H53)))</f>
        <v/>
      </c>
      <c r="C53" s="21">
        <f>IF($H53="","",INDEX(仕訳帳!$F:$F,$H53))</f>
        <v/>
      </c>
      <c r="D53" s="22">
        <f>IF($H53="","",IF(INDEX(仕訳帳!$B:$B,$H53)=$E$1,INDEX(仕訳帳!$C:$C,$H53),""))</f>
        <v/>
      </c>
      <c r="E53" s="22">
        <f>IF($H53="","",IF(INDEX(仕訳帳!$D:$D,$H53)=$E$1,INDEX(仕訳帳!$E:$E,$H53),""))</f>
        <v/>
      </c>
      <c r="F53" s="23">
        <f>IF($H53="","",N(F52)+IF(OR($E$2="資産",$E$2="費用"),N(D53)-N(E53),N(E53)-N(D53)))</f>
        <v/>
      </c>
      <c r="H53" s="24">
        <f>IFERROR(MATCH(49,仕訳帳!$H$5:$H$104,0)+4,"")</f>
        <v/>
      </c>
    </row>
    <row r="54" ht="16" customHeight="1">
      <c r="A54" s="19">
        <f>IF($H54="","",INDEX(仕訳帳!$A:$A,$H54))</f>
        <v/>
      </c>
      <c r="B54" s="20">
        <f>IF($H54="","",IF(INDEX(仕訳帳!$B:$B,$H54)=$E$1,INDEX(仕訳帳!$D:$D,$H54),INDEX(仕訳帳!$B:$B,$H54)))</f>
        <v/>
      </c>
      <c r="C54" s="21">
        <f>IF($H54="","",INDEX(仕訳帳!$F:$F,$H54))</f>
        <v/>
      </c>
      <c r="D54" s="22">
        <f>IF($H54="","",IF(INDEX(仕訳帳!$B:$B,$H54)=$E$1,INDEX(仕訳帳!$C:$C,$H54),""))</f>
        <v/>
      </c>
      <c r="E54" s="22">
        <f>IF($H54="","",IF(INDEX(仕訳帳!$D:$D,$H54)=$E$1,INDEX(仕訳帳!$E:$E,$H54),""))</f>
        <v/>
      </c>
      <c r="F54" s="23">
        <f>IF($H54="","",N(F53)+IF(OR($E$2="資産",$E$2="費用"),N(D54)-N(E54),N(E54)-N(D54)))</f>
        <v/>
      </c>
      <c r="H54" s="24">
        <f>IFERROR(MATCH(50,仕訳帳!$H$5:$H$104,0)+4,"")</f>
        <v/>
      </c>
    </row>
    <row r="55" ht="16" customHeight="1">
      <c r="A55" s="19">
        <f>IF($H55="","",INDEX(仕訳帳!$A:$A,$H55))</f>
        <v/>
      </c>
      <c r="B55" s="20">
        <f>IF($H55="","",IF(INDEX(仕訳帳!$B:$B,$H55)=$E$1,INDEX(仕訳帳!$D:$D,$H55),INDEX(仕訳帳!$B:$B,$H55)))</f>
        <v/>
      </c>
      <c r="C55" s="21">
        <f>IF($H55="","",INDEX(仕訳帳!$F:$F,$H55))</f>
        <v/>
      </c>
      <c r="D55" s="22">
        <f>IF($H55="","",IF(INDEX(仕訳帳!$B:$B,$H55)=$E$1,INDEX(仕訳帳!$C:$C,$H55),""))</f>
        <v/>
      </c>
      <c r="E55" s="22">
        <f>IF($H55="","",IF(INDEX(仕訳帳!$D:$D,$H55)=$E$1,INDEX(仕訳帳!$E:$E,$H55),""))</f>
        <v/>
      </c>
      <c r="F55" s="23">
        <f>IF($H55="","",N(F54)+IF(OR($E$2="資産",$E$2="費用"),N(D55)-N(E55),N(E55)-N(D55)))</f>
        <v/>
      </c>
      <c r="H55" s="24">
        <f>IFERROR(MATCH(51,仕訳帳!$H$5:$H$104,0)+4,"")</f>
        <v/>
      </c>
    </row>
    <row r="56" ht="16" customHeight="1">
      <c r="A56" s="19">
        <f>IF($H56="","",INDEX(仕訳帳!$A:$A,$H56))</f>
        <v/>
      </c>
      <c r="B56" s="20">
        <f>IF($H56="","",IF(INDEX(仕訳帳!$B:$B,$H56)=$E$1,INDEX(仕訳帳!$D:$D,$H56),INDEX(仕訳帳!$B:$B,$H56)))</f>
        <v/>
      </c>
      <c r="C56" s="21">
        <f>IF($H56="","",INDEX(仕訳帳!$F:$F,$H56))</f>
        <v/>
      </c>
      <c r="D56" s="22">
        <f>IF($H56="","",IF(INDEX(仕訳帳!$B:$B,$H56)=$E$1,INDEX(仕訳帳!$C:$C,$H56),""))</f>
        <v/>
      </c>
      <c r="E56" s="22">
        <f>IF($H56="","",IF(INDEX(仕訳帳!$D:$D,$H56)=$E$1,INDEX(仕訳帳!$E:$E,$H56),""))</f>
        <v/>
      </c>
      <c r="F56" s="23">
        <f>IF($H56="","",N(F55)+IF(OR($E$2="資産",$E$2="費用"),N(D56)-N(E56),N(E56)-N(D56)))</f>
        <v/>
      </c>
      <c r="H56" s="24">
        <f>IFERROR(MATCH(52,仕訳帳!$H$5:$H$104,0)+4,"")</f>
        <v/>
      </c>
    </row>
    <row r="57" ht="16" customHeight="1">
      <c r="A57" s="19">
        <f>IF($H57="","",INDEX(仕訳帳!$A:$A,$H57))</f>
        <v/>
      </c>
      <c r="B57" s="20">
        <f>IF($H57="","",IF(INDEX(仕訳帳!$B:$B,$H57)=$E$1,INDEX(仕訳帳!$D:$D,$H57),INDEX(仕訳帳!$B:$B,$H57)))</f>
        <v/>
      </c>
      <c r="C57" s="21">
        <f>IF($H57="","",INDEX(仕訳帳!$F:$F,$H57))</f>
        <v/>
      </c>
      <c r="D57" s="22">
        <f>IF($H57="","",IF(INDEX(仕訳帳!$B:$B,$H57)=$E$1,INDEX(仕訳帳!$C:$C,$H57),""))</f>
        <v/>
      </c>
      <c r="E57" s="22">
        <f>IF($H57="","",IF(INDEX(仕訳帳!$D:$D,$H57)=$E$1,INDEX(仕訳帳!$E:$E,$H57),""))</f>
        <v/>
      </c>
      <c r="F57" s="23">
        <f>IF($H57="","",N(F56)+IF(OR($E$2="資産",$E$2="費用"),N(D57)-N(E57),N(E57)-N(D57)))</f>
        <v/>
      </c>
      <c r="H57" s="24">
        <f>IFERROR(MATCH(53,仕訳帳!$H$5:$H$104,0)+4,"")</f>
        <v/>
      </c>
    </row>
    <row r="58" ht="16" customHeight="1">
      <c r="A58" s="19">
        <f>IF($H58="","",INDEX(仕訳帳!$A:$A,$H58))</f>
        <v/>
      </c>
      <c r="B58" s="20">
        <f>IF($H58="","",IF(INDEX(仕訳帳!$B:$B,$H58)=$E$1,INDEX(仕訳帳!$D:$D,$H58),INDEX(仕訳帳!$B:$B,$H58)))</f>
        <v/>
      </c>
      <c r="C58" s="21">
        <f>IF($H58="","",INDEX(仕訳帳!$F:$F,$H58))</f>
        <v/>
      </c>
      <c r="D58" s="22">
        <f>IF($H58="","",IF(INDEX(仕訳帳!$B:$B,$H58)=$E$1,INDEX(仕訳帳!$C:$C,$H58),""))</f>
        <v/>
      </c>
      <c r="E58" s="22">
        <f>IF($H58="","",IF(INDEX(仕訳帳!$D:$D,$H58)=$E$1,INDEX(仕訳帳!$E:$E,$H58),""))</f>
        <v/>
      </c>
      <c r="F58" s="23">
        <f>IF($H58="","",N(F57)+IF(OR($E$2="資産",$E$2="費用"),N(D58)-N(E58),N(E58)-N(D58)))</f>
        <v/>
      </c>
      <c r="H58" s="24">
        <f>IFERROR(MATCH(54,仕訳帳!$H$5:$H$104,0)+4,"")</f>
        <v/>
      </c>
    </row>
    <row r="59" ht="16" customHeight="1">
      <c r="A59" s="19">
        <f>IF($H59="","",INDEX(仕訳帳!$A:$A,$H59))</f>
        <v/>
      </c>
      <c r="B59" s="20">
        <f>IF($H59="","",IF(INDEX(仕訳帳!$B:$B,$H59)=$E$1,INDEX(仕訳帳!$D:$D,$H59),INDEX(仕訳帳!$B:$B,$H59)))</f>
        <v/>
      </c>
      <c r="C59" s="21">
        <f>IF($H59="","",INDEX(仕訳帳!$F:$F,$H59))</f>
        <v/>
      </c>
      <c r="D59" s="22">
        <f>IF($H59="","",IF(INDEX(仕訳帳!$B:$B,$H59)=$E$1,INDEX(仕訳帳!$C:$C,$H59),""))</f>
        <v/>
      </c>
      <c r="E59" s="22">
        <f>IF($H59="","",IF(INDEX(仕訳帳!$D:$D,$H59)=$E$1,INDEX(仕訳帳!$E:$E,$H59),""))</f>
        <v/>
      </c>
      <c r="F59" s="23">
        <f>IF($H59="","",N(F58)+IF(OR($E$2="資産",$E$2="費用"),N(D59)-N(E59),N(E59)-N(D59)))</f>
        <v/>
      </c>
      <c r="H59" s="24">
        <f>IFERROR(MATCH(55,仕訳帳!$H$5:$H$104,0)+4,"")</f>
        <v/>
      </c>
    </row>
    <row r="60" ht="16" customHeight="1">
      <c r="A60" s="19">
        <f>IF($H60="","",INDEX(仕訳帳!$A:$A,$H60))</f>
        <v/>
      </c>
      <c r="B60" s="20">
        <f>IF($H60="","",IF(INDEX(仕訳帳!$B:$B,$H60)=$E$1,INDEX(仕訳帳!$D:$D,$H60),INDEX(仕訳帳!$B:$B,$H60)))</f>
        <v/>
      </c>
      <c r="C60" s="21">
        <f>IF($H60="","",INDEX(仕訳帳!$F:$F,$H60))</f>
        <v/>
      </c>
      <c r="D60" s="22">
        <f>IF($H60="","",IF(INDEX(仕訳帳!$B:$B,$H60)=$E$1,INDEX(仕訳帳!$C:$C,$H60),""))</f>
        <v/>
      </c>
      <c r="E60" s="22">
        <f>IF($H60="","",IF(INDEX(仕訳帳!$D:$D,$H60)=$E$1,INDEX(仕訳帳!$E:$E,$H60),""))</f>
        <v/>
      </c>
      <c r="F60" s="23">
        <f>IF($H60="","",N(F59)+IF(OR($E$2="資産",$E$2="費用"),N(D60)-N(E60),N(E60)-N(D60)))</f>
        <v/>
      </c>
      <c r="H60" s="24">
        <f>IFERROR(MATCH(56,仕訳帳!$H$5:$H$104,0)+4,"")</f>
        <v/>
      </c>
    </row>
    <row r="61" ht="16" customHeight="1">
      <c r="A61" s="19">
        <f>IF($H61="","",INDEX(仕訳帳!$A:$A,$H61))</f>
        <v/>
      </c>
      <c r="B61" s="20">
        <f>IF($H61="","",IF(INDEX(仕訳帳!$B:$B,$H61)=$E$1,INDEX(仕訳帳!$D:$D,$H61),INDEX(仕訳帳!$B:$B,$H61)))</f>
        <v/>
      </c>
      <c r="C61" s="21">
        <f>IF($H61="","",INDEX(仕訳帳!$F:$F,$H61))</f>
        <v/>
      </c>
      <c r="D61" s="22">
        <f>IF($H61="","",IF(INDEX(仕訳帳!$B:$B,$H61)=$E$1,INDEX(仕訳帳!$C:$C,$H61),""))</f>
        <v/>
      </c>
      <c r="E61" s="22">
        <f>IF($H61="","",IF(INDEX(仕訳帳!$D:$D,$H61)=$E$1,INDEX(仕訳帳!$E:$E,$H61),""))</f>
        <v/>
      </c>
      <c r="F61" s="23">
        <f>IF($H61="","",N(F60)+IF(OR($E$2="資産",$E$2="費用"),N(D61)-N(E61),N(E61)-N(D61)))</f>
        <v/>
      </c>
      <c r="H61" s="24">
        <f>IFERROR(MATCH(57,仕訳帳!$H$5:$H$104,0)+4,"")</f>
        <v/>
      </c>
    </row>
    <row r="62" ht="16" customHeight="1">
      <c r="A62" s="19">
        <f>IF($H62="","",INDEX(仕訳帳!$A:$A,$H62))</f>
        <v/>
      </c>
      <c r="B62" s="20">
        <f>IF($H62="","",IF(INDEX(仕訳帳!$B:$B,$H62)=$E$1,INDEX(仕訳帳!$D:$D,$H62),INDEX(仕訳帳!$B:$B,$H62)))</f>
        <v/>
      </c>
      <c r="C62" s="21">
        <f>IF($H62="","",INDEX(仕訳帳!$F:$F,$H62))</f>
        <v/>
      </c>
      <c r="D62" s="22">
        <f>IF($H62="","",IF(INDEX(仕訳帳!$B:$B,$H62)=$E$1,INDEX(仕訳帳!$C:$C,$H62),""))</f>
        <v/>
      </c>
      <c r="E62" s="22">
        <f>IF($H62="","",IF(INDEX(仕訳帳!$D:$D,$H62)=$E$1,INDEX(仕訳帳!$E:$E,$H62),""))</f>
        <v/>
      </c>
      <c r="F62" s="23">
        <f>IF($H62="","",N(F61)+IF(OR($E$2="資産",$E$2="費用"),N(D62)-N(E62),N(E62)-N(D62)))</f>
        <v/>
      </c>
      <c r="H62" s="24">
        <f>IFERROR(MATCH(58,仕訳帳!$H$5:$H$104,0)+4,"")</f>
        <v/>
      </c>
    </row>
    <row r="63" ht="16" customHeight="1">
      <c r="A63" s="19">
        <f>IF($H63="","",INDEX(仕訳帳!$A:$A,$H63))</f>
        <v/>
      </c>
      <c r="B63" s="20">
        <f>IF($H63="","",IF(INDEX(仕訳帳!$B:$B,$H63)=$E$1,INDEX(仕訳帳!$D:$D,$H63),INDEX(仕訳帳!$B:$B,$H63)))</f>
        <v/>
      </c>
      <c r="C63" s="21">
        <f>IF($H63="","",INDEX(仕訳帳!$F:$F,$H63))</f>
        <v/>
      </c>
      <c r="D63" s="22">
        <f>IF($H63="","",IF(INDEX(仕訳帳!$B:$B,$H63)=$E$1,INDEX(仕訳帳!$C:$C,$H63),""))</f>
        <v/>
      </c>
      <c r="E63" s="22">
        <f>IF($H63="","",IF(INDEX(仕訳帳!$D:$D,$H63)=$E$1,INDEX(仕訳帳!$E:$E,$H63),""))</f>
        <v/>
      </c>
      <c r="F63" s="23">
        <f>IF($H63="","",N(F62)+IF(OR($E$2="資産",$E$2="費用"),N(D63)-N(E63),N(E63)-N(D63)))</f>
        <v/>
      </c>
      <c r="H63" s="24">
        <f>IFERROR(MATCH(59,仕訳帳!$H$5:$H$104,0)+4,"")</f>
        <v/>
      </c>
    </row>
    <row r="64" ht="16" customHeight="1">
      <c r="A64" s="19">
        <f>IF($H64="","",INDEX(仕訳帳!$A:$A,$H64))</f>
        <v/>
      </c>
      <c r="B64" s="20">
        <f>IF($H64="","",IF(INDEX(仕訳帳!$B:$B,$H64)=$E$1,INDEX(仕訳帳!$D:$D,$H64),INDEX(仕訳帳!$B:$B,$H64)))</f>
        <v/>
      </c>
      <c r="C64" s="21">
        <f>IF($H64="","",INDEX(仕訳帳!$F:$F,$H64))</f>
        <v/>
      </c>
      <c r="D64" s="22">
        <f>IF($H64="","",IF(INDEX(仕訳帳!$B:$B,$H64)=$E$1,INDEX(仕訳帳!$C:$C,$H64),""))</f>
        <v/>
      </c>
      <c r="E64" s="22">
        <f>IF($H64="","",IF(INDEX(仕訳帳!$D:$D,$H64)=$E$1,INDEX(仕訳帳!$E:$E,$H64),""))</f>
        <v/>
      </c>
      <c r="F64" s="23">
        <f>IF($H64="","",N(F63)+IF(OR($E$2="資産",$E$2="費用"),N(D64)-N(E64),N(E64)-N(D64)))</f>
        <v/>
      </c>
      <c r="H64" s="24">
        <f>IFERROR(MATCH(60,仕訳帳!$H$5:$H$104,0)+4,"")</f>
        <v/>
      </c>
    </row>
    <row r="66">
      <c r="A66" s="2" t="inlineStr">
        <is>
          <t>※残高は、資産・費用の科目は「借方−貸方」、負債・純資産・収益の科目は「貸方−借方」で計算します。灰色の小さな数字(H列)は計算用です。</t>
        </is>
      </c>
    </row>
  </sheetData>
  <mergeCells count="3">
    <mergeCell ref="A1:C1"/>
    <mergeCell ref="E2:F2"/>
    <mergeCell ref="E1:F1"/>
  </mergeCells>
  <dataValidations count="1">
    <dataValidation sqref="E1" showDropDown="0" showInputMessage="0" showErrorMessage="0" allowBlank="0" type="list">
      <formula1>=勘定科目!$A$5:$A$44</formula1>
    </dataValidation>
  </dataValidations>
  <printOptions horizontalCentered="1"/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3" customWidth="1" min="3" max="3"/>
    <col width="13" customWidth="1" min="4" max="4"/>
    <col width="13" customWidth="1" min="5" max="5"/>
    <col width="2" customWidth="1" min="6" max="6"/>
  </cols>
  <sheetData>
    <row r="1">
      <c r="A1" s="1" t="inlineStr">
        <is>
          <t>合計残高試算表</t>
        </is>
      </c>
    </row>
    <row r="2">
      <c r="A2" s="2" t="inlineStr">
        <is>
          <t>仕訳帳の金額を、勘定科目ごとに自動で集計します。</t>
        </is>
      </c>
    </row>
    <row r="4">
      <c r="A4" s="3" t="inlineStr">
        <is>
          <t>勘定科目</t>
        </is>
      </c>
      <c r="B4" s="3" t="inlineStr">
        <is>
          <t>区分</t>
        </is>
      </c>
      <c r="C4" s="3" t="inlineStr">
        <is>
          <t>借方合計</t>
        </is>
      </c>
      <c r="D4" s="3" t="inlineStr">
        <is>
          <t>貸方合計</t>
        </is>
      </c>
      <c r="E4" s="3" t="inlineStr">
        <is>
          <t>残高</t>
        </is>
      </c>
    </row>
    <row r="5" ht="16" customHeight="1">
      <c r="A5" s="20">
        <f>IF(勘定科目!A5="","",勘定科目!A5)</f>
        <v/>
      </c>
      <c r="B5" s="25">
        <f>IF(勘定科目!B5="","",勘定科目!B5)</f>
        <v/>
      </c>
      <c r="C5" s="22">
        <f>IF(A5="","",SUMIF(仕訳帳!$B$5:$B$104,A5,仕訳帳!$C$5:$C$104))</f>
        <v/>
      </c>
      <c r="D5" s="22">
        <f>IF(A5="","",SUMIF(仕訳帳!$D$5:$D$104,A5,仕訳帳!$E$5:$E$104))</f>
        <v/>
      </c>
      <c r="E5" s="23">
        <f>IF(A5="","",IF(OR(B5="資産",B5="費用"),C5-D5,D5-C5))</f>
        <v/>
      </c>
    </row>
    <row r="6" ht="16" customHeight="1">
      <c r="A6" s="20">
        <f>IF(勘定科目!A6="","",勘定科目!A6)</f>
        <v/>
      </c>
      <c r="B6" s="25">
        <f>IF(勘定科目!B6="","",勘定科目!B6)</f>
        <v/>
      </c>
      <c r="C6" s="22">
        <f>IF(A6="","",SUMIF(仕訳帳!$B$5:$B$104,A6,仕訳帳!$C$5:$C$104))</f>
        <v/>
      </c>
      <c r="D6" s="22">
        <f>IF(A6="","",SUMIF(仕訳帳!$D$5:$D$104,A6,仕訳帳!$E$5:$E$104))</f>
        <v/>
      </c>
      <c r="E6" s="23">
        <f>IF(A6="","",IF(OR(B6="資産",B6="費用"),C6-D6,D6-C6))</f>
        <v/>
      </c>
    </row>
    <row r="7" ht="16" customHeight="1">
      <c r="A7" s="20">
        <f>IF(勘定科目!A7="","",勘定科目!A7)</f>
        <v/>
      </c>
      <c r="B7" s="25">
        <f>IF(勘定科目!B7="","",勘定科目!B7)</f>
        <v/>
      </c>
      <c r="C7" s="22">
        <f>IF(A7="","",SUMIF(仕訳帳!$B$5:$B$104,A7,仕訳帳!$C$5:$C$104))</f>
        <v/>
      </c>
      <c r="D7" s="22">
        <f>IF(A7="","",SUMIF(仕訳帳!$D$5:$D$104,A7,仕訳帳!$E$5:$E$104))</f>
        <v/>
      </c>
      <c r="E7" s="23">
        <f>IF(A7="","",IF(OR(B7="資産",B7="費用"),C7-D7,D7-C7))</f>
        <v/>
      </c>
    </row>
    <row r="8" ht="16" customHeight="1">
      <c r="A8" s="20">
        <f>IF(勘定科目!A8="","",勘定科目!A8)</f>
        <v/>
      </c>
      <c r="B8" s="25">
        <f>IF(勘定科目!B8="","",勘定科目!B8)</f>
        <v/>
      </c>
      <c r="C8" s="22">
        <f>IF(A8="","",SUMIF(仕訳帳!$B$5:$B$104,A8,仕訳帳!$C$5:$C$104))</f>
        <v/>
      </c>
      <c r="D8" s="22">
        <f>IF(A8="","",SUMIF(仕訳帳!$D$5:$D$104,A8,仕訳帳!$E$5:$E$104))</f>
        <v/>
      </c>
      <c r="E8" s="23">
        <f>IF(A8="","",IF(OR(B8="資産",B8="費用"),C8-D8,D8-C8))</f>
        <v/>
      </c>
    </row>
    <row r="9" ht="16" customHeight="1">
      <c r="A9" s="20">
        <f>IF(勘定科目!A9="","",勘定科目!A9)</f>
        <v/>
      </c>
      <c r="B9" s="25">
        <f>IF(勘定科目!B9="","",勘定科目!B9)</f>
        <v/>
      </c>
      <c r="C9" s="22">
        <f>IF(A9="","",SUMIF(仕訳帳!$B$5:$B$104,A9,仕訳帳!$C$5:$C$104))</f>
        <v/>
      </c>
      <c r="D9" s="22">
        <f>IF(A9="","",SUMIF(仕訳帳!$D$5:$D$104,A9,仕訳帳!$E$5:$E$104))</f>
        <v/>
      </c>
      <c r="E9" s="23">
        <f>IF(A9="","",IF(OR(B9="資産",B9="費用"),C9-D9,D9-C9))</f>
        <v/>
      </c>
    </row>
    <row r="10" ht="16" customHeight="1">
      <c r="A10" s="20">
        <f>IF(勘定科目!A10="","",勘定科目!A10)</f>
        <v/>
      </c>
      <c r="B10" s="25">
        <f>IF(勘定科目!B10="","",勘定科目!B10)</f>
        <v/>
      </c>
      <c r="C10" s="22">
        <f>IF(A10="","",SUMIF(仕訳帳!$B$5:$B$104,A10,仕訳帳!$C$5:$C$104))</f>
        <v/>
      </c>
      <c r="D10" s="22">
        <f>IF(A10="","",SUMIF(仕訳帳!$D$5:$D$104,A10,仕訳帳!$E$5:$E$104))</f>
        <v/>
      </c>
      <c r="E10" s="23">
        <f>IF(A10="","",IF(OR(B10="資産",B10="費用"),C10-D10,D10-C10))</f>
        <v/>
      </c>
    </row>
    <row r="11" ht="16" customHeight="1">
      <c r="A11" s="20">
        <f>IF(勘定科目!A11="","",勘定科目!A11)</f>
        <v/>
      </c>
      <c r="B11" s="25">
        <f>IF(勘定科目!B11="","",勘定科目!B11)</f>
        <v/>
      </c>
      <c r="C11" s="22">
        <f>IF(A11="","",SUMIF(仕訳帳!$B$5:$B$104,A11,仕訳帳!$C$5:$C$104))</f>
        <v/>
      </c>
      <c r="D11" s="22">
        <f>IF(A11="","",SUMIF(仕訳帳!$D$5:$D$104,A11,仕訳帳!$E$5:$E$104))</f>
        <v/>
      </c>
      <c r="E11" s="23">
        <f>IF(A11="","",IF(OR(B11="資産",B11="費用"),C11-D11,D11-C11))</f>
        <v/>
      </c>
    </row>
    <row r="12" ht="16" customHeight="1">
      <c r="A12" s="20">
        <f>IF(勘定科目!A12="","",勘定科目!A12)</f>
        <v/>
      </c>
      <c r="B12" s="25">
        <f>IF(勘定科目!B12="","",勘定科目!B12)</f>
        <v/>
      </c>
      <c r="C12" s="22">
        <f>IF(A12="","",SUMIF(仕訳帳!$B$5:$B$104,A12,仕訳帳!$C$5:$C$104))</f>
        <v/>
      </c>
      <c r="D12" s="22">
        <f>IF(A12="","",SUMIF(仕訳帳!$D$5:$D$104,A12,仕訳帳!$E$5:$E$104))</f>
        <v/>
      </c>
      <c r="E12" s="23">
        <f>IF(A12="","",IF(OR(B12="資産",B12="費用"),C12-D12,D12-C12))</f>
        <v/>
      </c>
    </row>
    <row r="13" ht="16" customHeight="1">
      <c r="A13" s="20">
        <f>IF(勘定科目!A13="","",勘定科目!A13)</f>
        <v/>
      </c>
      <c r="B13" s="25">
        <f>IF(勘定科目!B13="","",勘定科目!B13)</f>
        <v/>
      </c>
      <c r="C13" s="22">
        <f>IF(A13="","",SUMIF(仕訳帳!$B$5:$B$104,A13,仕訳帳!$C$5:$C$104))</f>
        <v/>
      </c>
      <c r="D13" s="22">
        <f>IF(A13="","",SUMIF(仕訳帳!$D$5:$D$104,A13,仕訳帳!$E$5:$E$104))</f>
        <v/>
      </c>
      <c r="E13" s="23">
        <f>IF(A13="","",IF(OR(B13="資産",B13="費用"),C13-D13,D13-C13))</f>
        <v/>
      </c>
    </row>
    <row r="14" ht="16" customHeight="1">
      <c r="A14" s="20">
        <f>IF(勘定科目!A14="","",勘定科目!A14)</f>
        <v/>
      </c>
      <c r="B14" s="25">
        <f>IF(勘定科目!B14="","",勘定科目!B14)</f>
        <v/>
      </c>
      <c r="C14" s="22">
        <f>IF(A14="","",SUMIF(仕訳帳!$B$5:$B$104,A14,仕訳帳!$C$5:$C$104))</f>
        <v/>
      </c>
      <c r="D14" s="22">
        <f>IF(A14="","",SUMIF(仕訳帳!$D$5:$D$104,A14,仕訳帳!$E$5:$E$104))</f>
        <v/>
      </c>
      <c r="E14" s="23">
        <f>IF(A14="","",IF(OR(B14="資産",B14="費用"),C14-D14,D14-C14))</f>
        <v/>
      </c>
    </row>
    <row r="15" ht="16" customHeight="1">
      <c r="A15" s="20">
        <f>IF(勘定科目!A15="","",勘定科目!A15)</f>
        <v/>
      </c>
      <c r="B15" s="25">
        <f>IF(勘定科目!B15="","",勘定科目!B15)</f>
        <v/>
      </c>
      <c r="C15" s="22">
        <f>IF(A15="","",SUMIF(仕訳帳!$B$5:$B$104,A15,仕訳帳!$C$5:$C$104))</f>
        <v/>
      </c>
      <c r="D15" s="22">
        <f>IF(A15="","",SUMIF(仕訳帳!$D$5:$D$104,A15,仕訳帳!$E$5:$E$104))</f>
        <v/>
      </c>
      <c r="E15" s="23">
        <f>IF(A15="","",IF(OR(B15="資産",B15="費用"),C15-D15,D15-C15))</f>
        <v/>
      </c>
    </row>
    <row r="16" ht="16" customHeight="1">
      <c r="A16" s="20">
        <f>IF(勘定科目!A16="","",勘定科目!A16)</f>
        <v/>
      </c>
      <c r="B16" s="25">
        <f>IF(勘定科目!B16="","",勘定科目!B16)</f>
        <v/>
      </c>
      <c r="C16" s="22">
        <f>IF(A16="","",SUMIF(仕訳帳!$B$5:$B$104,A16,仕訳帳!$C$5:$C$104))</f>
        <v/>
      </c>
      <c r="D16" s="22">
        <f>IF(A16="","",SUMIF(仕訳帳!$D$5:$D$104,A16,仕訳帳!$E$5:$E$104))</f>
        <v/>
      </c>
      <c r="E16" s="23">
        <f>IF(A16="","",IF(OR(B16="資産",B16="費用"),C16-D16,D16-C16))</f>
        <v/>
      </c>
    </row>
    <row r="17" ht="16" customHeight="1">
      <c r="A17" s="20">
        <f>IF(勘定科目!A17="","",勘定科目!A17)</f>
        <v/>
      </c>
      <c r="B17" s="25">
        <f>IF(勘定科目!B17="","",勘定科目!B17)</f>
        <v/>
      </c>
      <c r="C17" s="22">
        <f>IF(A17="","",SUMIF(仕訳帳!$B$5:$B$104,A17,仕訳帳!$C$5:$C$104))</f>
        <v/>
      </c>
      <c r="D17" s="22">
        <f>IF(A17="","",SUMIF(仕訳帳!$D$5:$D$104,A17,仕訳帳!$E$5:$E$104))</f>
        <v/>
      </c>
      <c r="E17" s="23">
        <f>IF(A17="","",IF(OR(B17="資産",B17="費用"),C17-D17,D17-C17))</f>
        <v/>
      </c>
    </row>
    <row r="18" ht="16" customHeight="1">
      <c r="A18" s="20">
        <f>IF(勘定科目!A18="","",勘定科目!A18)</f>
        <v/>
      </c>
      <c r="B18" s="25">
        <f>IF(勘定科目!B18="","",勘定科目!B18)</f>
        <v/>
      </c>
      <c r="C18" s="22">
        <f>IF(A18="","",SUMIF(仕訳帳!$B$5:$B$104,A18,仕訳帳!$C$5:$C$104))</f>
        <v/>
      </c>
      <c r="D18" s="22">
        <f>IF(A18="","",SUMIF(仕訳帳!$D$5:$D$104,A18,仕訳帳!$E$5:$E$104))</f>
        <v/>
      </c>
      <c r="E18" s="23">
        <f>IF(A18="","",IF(OR(B18="資産",B18="費用"),C18-D18,D18-C18))</f>
        <v/>
      </c>
    </row>
    <row r="19" ht="16" customHeight="1">
      <c r="A19" s="20">
        <f>IF(勘定科目!A19="","",勘定科目!A19)</f>
        <v/>
      </c>
      <c r="B19" s="25">
        <f>IF(勘定科目!B19="","",勘定科目!B19)</f>
        <v/>
      </c>
      <c r="C19" s="22">
        <f>IF(A19="","",SUMIF(仕訳帳!$B$5:$B$104,A19,仕訳帳!$C$5:$C$104))</f>
        <v/>
      </c>
      <c r="D19" s="22">
        <f>IF(A19="","",SUMIF(仕訳帳!$D$5:$D$104,A19,仕訳帳!$E$5:$E$104))</f>
        <v/>
      </c>
      <c r="E19" s="23">
        <f>IF(A19="","",IF(OR(B19="資産",B19="費用"),C19-D19,D19-C19))</f>
        <v/>
      </c>
    </row>
    <row r="20" ht="16" customHeight="1">
      <c r="A20" s="20">
        <f>IF(勘定科目!A20="","",勘定科目!A20)</f>
        <v/>
      </c>
      <c r="B20" s="25">
        <f>IF(勘定科目!B20="","",勘定科目!B20)</f>
        <v/>
      </c>
      <c r="C20" s="22">
        <f>IF(A20="","",SUMIF(仕訳帳!$B$5:$B$104,A20,仕訳帳!$C$5:$C$104))</f>
        <v/>
      </c>
      <c r="D20" s="22">
        <f>IF(A20="","",SUMIF(仕訳帳!$D$5:$D$104,A20,仕訳帳!$E$5:$E$104))</f>
        <v/>
      </c>
      <c r="E20" s="23">
        <f>IF(A20="","",IF(OR(B20="資産",B20="費用"),C20-D20,D20-C20))</f>
        <v/>
      </c>
    </row>
    <row r="21" ht="16" customHeight="1">
      <c r="A21" s="20">
        <f>IF(勘定科目!A21="","",勘定科目!A21)</f>
        <v/>
      </c>
      <c r="B21" s="25">
        <f>IF(勘定科目!B21="","",勘定科目!B21)</f>
        <v/>
      </c>
      <c r="C21" s="22">
        <f>IF(A21="","",SUMIF(仕訳帳!$B$5:$B$104,A21,仕訳帳!$C$5:$C$104))</f>
        <v/>
      </c>
      <c r="D21" s="22">
        <f>IF(A21="","",SUMIF(仕訳帳!$D$5:$D$104,A21,仕訳帳!$E$5:$E$104))</f>
        <v/>
      </c>
      <c r="E21" s="23">
        <f>IF(A21="","",IF(OR(B21="資産",B21="費用"),C21-D21,D21-C21))</f>
        <v/>
      </c>
    </row>
    <row r="22" ht="16" customHeight="1">
      <c r="A22" s="20">
        <f>IF(勘定科目!A22="","",勘定科目!A22)</f>
        <v/>
      </c>
      <c r="B22" s="25">
        <f>IF(勘定科目!B22="","",勘定科目!B22)</f>
        <v/>
      </c>
      <c r="C22" s="22">
        <f>IF(A22="","",SUMIF(仕訳帳!$B$5:$B$104,A22,仕訳帳!$C$5:$C$104))</f>
        <v/>
      </c>
      <c r="D22" s="22">
        <f>IF(A22="","",SUMIF(仕訳帳!$D$5:$D$104,A22,仕訳帳!$E$5:$E$104))</f>
        <v/>
      </c>
      <c r="E22" s="23">
        <f>IF(A22="","",IF(OR(B22="資産",B22="費用"),C22-D22,D22-C22))</f>
        <v/>
      </c>
    </row>
    <row r="23" ht="16" customHeight="1">
      <c r="A23" s="20">
        <f>IF(勘定科目!A23="","",勘定科目!A23)</f>
        <v/>
      </c>
      <c r="B23" s="25">
        <f>IF(勘定科目!B23="","",勘定科目!B23)</f>
        <v/>
      </c>
      <c r="C23" s="22">
        <f>IF(A23="","",SUMIF(仕訳帳!$B$5:$B$104,A23,仕訳帳!$C$5:$C$104))</f>
        <v/>
      </c>
      <c r="D23" s="22">
        <f>IF(A23="","",SUMIF(仕訳帳!$D$5:$D$104,A23,仕訳帳!$E$5:$E$104))</f>
        <v/>
      </c>
      <c r="E23" s="23">
        <f>IF(A23="","",IF(OR(B23="資産",B23="費用"),C23-D23,D23-C23))</f>
        <v/>
      </c>
    </row>
    <row r="24" ht="16" customHeight="1">
      <c r="A24" s="20">
        <f>IF(勘定科目!A24="","",勘定科目!A24)</f>
        <v/>
      </c>
      <c r="B24" s="25">
        <f>IF(勘定科目!B24="","",勘定科目!B24)</f>
        <v/>
      </c>
      <c r="C24" s="22">
        <f>IF(A24="","",SUMIF(仕訳帳!$B$5:$B$104,A24,仕訳帳!$C$5:$C$104))</f>
        <v/>
      </c>
      <c r="D24" s="22">
        <f>IF(A24="","",SUMIF(仕訳帳!$D$5:$D$104,A24,仕訳帳!$E$5:$E$104))</f>
        <v/>
      </c>
      <c r="E24" s="23">
        <f>IF(A24="","",IF(OR(B24="資産",B24="費用"),C24-D24,D24-C24))</f>
        <v/>
      </c>
    </row>
    <row r="25" ht="16" customHeight="1">
      <c r="A25" s="20">
        <f>IF(勘定科目!A25="","",勘定科目!A25)</f>
        <v/>
      </c>
      <c r="B25" s="25">
        <f>IF(勘定科目!B25="","",勘定科目!B25)</f>
        <v/>
      </c>
      <c r="C25" s="22">
        <f>IF(A25="","",SUMIF(仕訳帳!$B$5:$B$104,A25,仕訳帳!$C$5:$C$104))</f>
        <v/>
      </c>
      <c r="D25" s="22">
        <f>IF(A25="","",SUMIF(仕訳帳!$D$5:$D$104,A25,仕訳帳!$E$5:$E$104))</f>
        <v/>
      </c>
      <c r="E25" s="23">
        <f>IF(A25="","",IF(OR(B25="資産",B25="費用"),C25-D25,D25-C25))</f>
        <v/>
      </c>
    </row>
    <row r="26" ht="16" customHeight="1">
      <c r="A26" s="20">
        <f>IF(勘定科目!A26="","",勘定科目!A26)</f>
        <v/>
      </c>
      <c r="B26" s="25">
        <f>IF(勘定科目!B26="","",勘定科目!B26)</f>
        <v/>
      </c>
      <c r="C26" s="22">
        <f>IF(A26="","",SUMIF(仕訳帳!$B$5:$B$104,A26,仕訳帳!$C$5:$C$104))</f>
        <v/>
      </c>
      <c r="D26" s="22">
        <f>IF(A26="","",SUMIF(仕訳帳!$D$5:$D$104,A26,仕訳帳!$E$5:$E$104))</f>
        <v/>
      </c>
      <c r="E26" s="23">
        <f>IF(A26="","",IF(OR(B26="資産",B26="費用"),C26-D26,D26-C26))</f>
        <v/>
      </c>
    </row>
    <row r="27" ht="16" customHeight="1">
      <c r="A27" s="20">
        <f>IF(勘定科目!A27="","",勘定科目!A27)</f>
        <v/>
      </c>
      <c r="B27" s="25">
        <f>IF(勘定科目!B27="","",勘定科目!B27)</f>
        <v/>
      </c>
      <c r="C27" s="22">
        <f>IF(A27="","",SUMIF(仕訳帳!$B$5:$B$104,A27,仕訳帳!$C$5:$C$104))</f>
        <v/>
      </c>
      <c r="D27" s="22">
        <f>IF(A27="","",SUMIF(仕訳帳!$D$5:$D$104,A27,仕訳帳!$E$5:$E$104))</f>
        <v/>
      </c>
      <c r="E27" s="23">
        <f>IF(A27="","",IF(OR(B27="資産",B27="費用"),C27-D27,D27-C27))</f>
        <v/>
      </c>
    </row>
    <row r="28" ht="16" customHeight="1">
      <c r="A28" s="20">
        <f>IF(勘定科目!A28="","",勘定科目!A28)</f>
        <v/>
      </c>
      <c r="B28" s="25">
        <f>IF(勘定科目!B28="","",勘定科目!B28)</f>
        <v/>
      </c>
      <c r="C28" s="22">
        <f>IF(A28="","",SUMIF(仕訳帳!$B$5:$B$104,A28,仕訳帳!$C$5:$C$104))</f>
        <v/>
      </c>
      <c r="D28" s="22">
        <f>IF(A28="","",SUMIF(仕訳帳!$D$5:$D$104,A28,仕訳帳!$E$5:$E$104))</f>
        <v/>
      </c>
      <c r="E28" s="23">
        <f>IF(A28="","",IF(OR(B28="資産",B28="費用"),C28-D28,D28-C28))</f>
        <v/>
      </c>
    </row>
    <row r="29" ht="16" customHeight="1">
      <c r="A29" s="20">
        <f>IF(勘定科目!A29="","",勘定科目!A29)</f>
        <v/>
      </c>
      <c r="B29" s="25">
        <f>IF(勘定科目!B29="","",勘定科目!B29)</f>
        <v/>
      </c>
      <c r="C29" s="22">
        <f>IF(A29="","",SUMIF(仕訳帳!$B$5:$B$104,A29,仕訳帳!$C$5:$C$104))</f>
        <v/>
      </c>
      <c r="D29" s="22">
        <f>IF(A29="","",SUMIF(仕訳帳!$D$5:$D$104,A29,仕訳帳!$E$5:$E$104))</f>
        <v/>
      </c>
      <c r="E29" s="23">
        <f>IF(A29="","",IF(OR(B29="資産",B29="費用"),C29-D29,D29-C29))</f>
        <v/>
      </c>
    </row>
    <row r="30" ht="16" customHeight="1">
      <c r="A30" s="20">
        <f>IF(勘定科目!A30="","",勘定科目!A30)</f>
        <v/>
      </c>
      <c r="B30" s="25">
        <f>IF(勘定科目!B30="","",勘定科目!B30)</f>
        <v/>
      </c>
      <c r="C30" s="22">
        <f>IF(A30="","",SUMIF(仕訳帳!$B$5:$B$104,A30,仕訳帳!$C$5:$C$104))</f>
        <v/>
      </c>
      <c r="D30" s="22">
        <f>IF(A30="","",SUMIF(仕訳帳!$D$5:$D$104,A30,仕訳帳!$E$5:$E$104))</f>
        <v/>
      </c>
      <c r="E30" s="23">
        <f>IF(A30="","",IF(OR(B30="資産",B30="費用"),C30-D30,D30-C30))</f>
        <v/>
      </c>
    </row>
    <row r="31" ht="16" customHeight="1">
      <c r="A31" s="20">
        <f>IF(勘定科目!A31="","",勘定科目!A31)</f>
        <v/>
      </c>
      <c r="B31" s="25">
        <f>IF(勘定科目!B31="","",勘定科目!B31)</f>
        <v/>
      </c>
      <c r="C31" s="22">
        <f>IF(A31="","",SUMIF(仕訳帳!$B$5:$B$104,A31,仕訳帳!$C$5:$C$104))</f>
        <v/>
      </c>
      <c r="D31" s="22">
        <f>IF(A31="","",SUMIF(仕訳帳!$D$5:$D$104,A31,仕訳帳!$E$5:$E$104))</f>
        <v/>
      </c>
      <c r="E31" s="23">
        <f>IF(A31="","",IF(OR(B31="資産",B31="費用"),C31-D31,D31-C31))</f>
        <v/>
      </c>
    </row>
    <row r="32" ht="16" customHeight="1">
      <c r="A32" s="20">
        <f>IF(勘定科目!A32="","",勘定科目!A32)</f>
        <v/>
      </c>
      <c r="B32" s="25">
        <f>IF(勘定科目!B32="","",勘定科目!B32)</f>
        <v/>
      </c>
      <c r="C32" s="22">
        <f>IF(A32="","",SUMIF(仕訳帳!$B$5:$B$104,A32,仕訳帳!$C$5:$C$104))</f>
        <v/>
      </c>
      <c r="D32" s="22">
        <f>IF(A32="","",SUMIF(仕訳帳!$D$5:$D$104,A32,仕訳帳!$E$5:$E$104))</f>
        <v/>
      </c>
      <c r="E32" s="23">
        <f>IF(A32="","",IF(OR(B32="資産",B32="費用"),C32-D32,D32-C32))</f>
        <v/>
      </c>
    </row>
    <row r="33" ht="16" customHeight="1">
      <c r="A33" s="20">
        <f>IF(勘定科目!A33="","",勘定科目!A33)</f>
        <v/>
      </c>
      <c r="B33" s="25">
        <f>IF(勘定科目!B33="","",勘定科目!B33)</f>
        <v/>
      </c>
      <c r="C33" s="22">
        <f>IF(A33="","",SUMIF(仕訳帳!$B$5:$B$104,A33,仕訳帳!$C$5:$C$104))</f>
        <v/>
      </c>
      <c r="D33" s="22">
        <f>IF(A33="","",SUMIF(仕訳帳!$D$5:$D$104,A33,仕訳帳!$E$5:$E$104))</f>
        <v/>
      </c>
      <c r="E33" s="23">
        <f>IF(A33="","",IF(OR(B33="資産",B33="費用"),C33-D33,D33-C33))</f>
        <v/>
      </c>
    </row>
    <row r="34" ht="16" customHeight="1">
      <c r="A34" s="20">
        <f>IF(勘定科目!A34="","",勘定科目!A34)</f>
        <v/>
      </c>
      <c r="B34" s="25">
        <f>IF(勘定科目!B34="","",勘定科目!B34)</f>
        <v/>
      </c>
      <c r="C34" s="22">
        <f>IF(A34="","",SUMIF(仕訳帳!$B$5:$B$104,A34,仕訳帳!$C$5:$C$104))</f>
        <v/>
      </c>
      <c r="D34" s="22">
        <f>IF(A34="","",SUMIF(仕訳帳!$D$5:$D$104,A34,仕訳帳!$E$5:$E$104))</f>
        <v/>
      </c>
      <c r="E34" s="23">
        <f>IF(A34="","",IF(OR(B34="資産",B34="費用"),C34-D34,D34-C34))</f>
        <v/>
      </c>
    </row>
    <row r="35" ht="16" customHeight="1">
      <c r="A35" s="20">
        <f>IF(勘定科目!A35="","",勘定科目!A35)</f>
        <v/>
      </c>
      <c r="B35" s="25">
        <f>IF(勘定科目!B35="","",勘定科目!B35)</f>
        <v/>
      </c>
      <c r="C35" s="22">
        <f>IF(A35="","",SUMIF(仕訳帳!$B$5:$B$104,A35,仕訳帳!$C$5:$C$104))</f>
        <v/>
      </c>
      <c r="D35" s="22">
        <f>IF(A35="","",SUMIF(仕訳帳!$D$5:$D$104,A35,仕訳帳!$E$5:$E$104))</f>
        <v/>
      </c>
      <c r="E35" s="23">
        <f>IF(A35="","",IF(OR(B35="資産",B35="費用"),C35-D35,D35-C35))</f>
        <v/>
      </c>
    </row>
    <row r="36" ht="16" customHeight="1">
      <c r="A36" s="20">
        <f>IF(勘定科目!A36="","",勘定科目!A36)</f>
        <v/>
      </c>
      <c r="B36" s="25">
        <f>IF(勘定科目!B36="","",勘定科目!B36)</f>
        <v/>
      </c>
      <c r="C36" s="22">
        <f>IF(A36="","",SUMIF(仕訳帳!$B$5:$B$104,A36,仕訳帳!$C$5:$C$104))</f>
        <v/>
      </c>
      <c r="D36" s="22">
        <f>IF(A36="","",SUMIF(仕訳帳!$D$5:$D$104,A36,仕訳帳!$E$5:$E$104))</f>
        <v/>
      </c>
      <c r="E36" s="23">
        <f>IF(A36="","",IF(OR(B36="資産",B36="費用"),C36-D36,D36-C36))</f>
        <v/>
      </c>
    </row>
    <row r="37" ht="16" customHeight="1">
      <c r="A37" s="20">
        <f>IF(勘定科目!A37="","",勘定科目!A37)</f>
        <v/>
      </c>
      <c r="B37" s="25">
        <f>IF(勘定科目!B37="","",勘定科目!B37)</f>
        <v/>
      </c>
      <c r="C37" s="22">
        <f>IF(A37="","",SUMIF(仕訳帳!$B$5:$B$104,A37,仕訳帳!$C$5:$C$104))</f>
        <v/>
      </c>
      <c r="D37" s="22">
        <f>IF(A37="","",SUMIF(仕訳帳!$D$5:$D$104,A37,仕訳帳!$E$5:$E$104))</f>
        <v/>
      </c>
      <c r="E37" s="23">
        <f>IF(A37="","",IF(OR(B37="資産",B37="費用"),C37-D37,D37-C37))</f>
        <v/>
      </c>
    </row>
    <row r="38" ht="16" customHeight="1">
      <c r="A38" s="20">
        <f>IF(勘定科目!A38="","",勘定科目!A38)</f>
        <v/>
      </c>
      <c r="B38" s="25">
        <f>IF(勘定科目!B38="","",勘定科目!B38)</f>
        <v/>
      </c>
      <c r="C38" s="22">
        <f>IF(A38="","",SUMIF(仕訳帳!$B$5:$B$104,A38,仕訳帳!$C$5:$C$104))</f>
        <v/>
      </c>
      <c r="D38" s="22">
        <f>IF(A38="","",SUMIF(仕訳帳!$D$5:$D$104,A38,仕訳帳!$E$5:$E$104))</f>
        <v/>
      </c>
      <c r="E38" s="23">
        <f>IF(A38="","",IF(OR(B38="資産",B38="費用"),C38-D38,D38-C38))</f>
        <v/>
      </c>
    </row>
    <row r="39" ht="16" customHeight="1">
      <c r="A39" s="20">
        <f>IF(勘定科目!A39="","",勘定科目!A39)</f>
        <v/>
      </c>
      <c r="B39" s="25">
        <f>IF(勘定科目!B39="","",勘定科目!B39)</f>
        <v/>
      </c>
      <c r="C39" s="22">
        <f>IF(A39="","",SUMIF(仕訳帳!$B$5:$B$104,A39,仕訳帳!$C$5:$C$104))</f>
        <v/>
      </c>
      <c r="D39" s="22">
        <f>IF(A39="","",SUMIF(仕訳帳!$D$5:$D$104,A39,仕訳帳!$E$5:$E$104))</f>
        <v/>
      </c>
      <c r="E39" s="23">
        <f>IF(A39="","",IF(OR(B39="資産",B39="費用"),C39-D39,D39-C39))</f>
        <v/>
      </c>
    </row>
    <row r="40" ht="16" customHeight="1">
      <c r="A40" s="20">
        <f>IF(勘定科目!A40="","",勘定科目!A40)</f>
        <v/>
      </c>
      <c r="B40" s="25">
        <f>IF(勘定科目!B40="","",勘定科目!B40)</f>
        <v/>
      </c>
      <c r="C40" s="22">
        <f>IF(A40="","",SUMIF(仕訳帳!$B$5:$B$104,A40,仕訳帳!$C$5:$C$104))</f>
        <v/>
      </c>
      <c r="D40" s="22">
        <f>IF(A40="","",SUMIF(仕訳帳!$D$5:$D$104,A40,仕訳帳!$E$5:$E$104))</f>
        <v/>
      </c>
      <c r="E40" s="23">
        <f>IF(A40="","",IF(OR(B40="資産",B40="費用"),C40-D40,D40-C40))</f>
        <v/>
      </c>
    </row>
    <row r="41" ht="16" customHeight="1">
      <c r="A41" s="20">
        <f>IF(勘定科目!A41="","",勘定科目!A41)</f>
        <v/>
      </c>
      <c r="B41" s="25">
        <f>IF(勘定科目!B41="","",勘定科目!B41)</f>
        <v/>
      </c>
      <c r="C41" s="22">
        <f>IF(A41="","",SUMIF(仕訳帳!$B$5:$B$104,A41,仕訳帳!$C$5:$C$104))</f>
        <v/>
      </c>
      <c r="D41" s="22">
        <f>IF(A41="","",SUMIF(仕訳帳!$D$5:$D$104,A41,仕訳帳!$E$5:$E$104))</f>
        <v/>
      </c>
      <c r="E41" s="23">
        <f>IF(A41="","",IF(OR(B41="資産",B41="費用"),C41-D41,D41-C41))</f>
        <v/>
      </c>
    </row>
    <row r="42" ht="16" customHeight="1">
      <c r="A42" s="20">
        <f>IF(勘定科目!A42="","",勘定科目!A42)</f>
        <v/>
      </c>
      <c r="B42" s="25">
        <f>IF(勘定科目!B42="","",勘定科目!B42)</f>
        <v/>
      </c>
      <c r="C42" s="22">
        <f>IF(A42="","",SUMIF(仕訳帳!$B$5:$B$104,A42,仕訳帳!$C$5:$C$104))</f>
        <v/>
      </c>
      <c r="D42" s="22">
        <f>IF(A42="","",SUMIF(仕訳帳!$D$5:$D$104,A42,仕訳帳!$E$5:$E$104))</f>
        <v/>
      </c>
      <c r="E42" s="23">
        <f>IF(A42="","",IF(OR(B42="資産",B42="費用"),C42-D42,D42-C42))</f>
        <v/>
      </c>
    </row>
    <row r="43" ht="16" customHeight="1">
      <c r="A43" s="20">
        <f>IF(勘定科目!A43="","",勘定科目!A43)</f>
        <v/>
      </c>
      <c r="B43" s="25">
        <f>IF(勘定科目!B43="","",勘定科目!B43)</f>
        <v/>
      </c>
      <c r="C43" s="22">
        <f>IF(A43="","",SUMIF(仕訳帳!$B$5:$B$104,A43,仕訳帳!$C$5:$C$104))</f>
        <v/>
      </c>
      <c r="D43" s="22">
        <f>IF(A43="","",SUMIF(仕訳帳!$D$5:$D$104,A43,仕訳帳!$E$5:$E$104))</f>
        <v/>
      </c>
      <c r="E43" s="23">
        <f>IF(A43="","",IF(OR(B43="資産",B43="費用"),C43-D43,D43-C43))</f>
        <v/>
      </c>
    </row>
    <row r="44" ht="16" customHeight="1">
      <c r="A44" s="20">
        <f>IF(勘定科目!A44="","",勘定科目!A44)</f>
        <v/>
      </c>
      <c r="B44" s="25">
        <f>IF(勘定科目!B44="","",勘定科目!B44)</f>
        <v/>
      </c>
      <c r="C44" s="22">
        <f>IF(A44="","",SUMIF(仕訳帳!$B$5:$B$104,A44,仕訳帳!$C$5:$C$104))</f>
        <v/>
      </c>
      <c r="D44" s="22">
        <f>IF(A44="","",SUMIF(仕訳帳!$D$5:$D$104,A44,仕訳帳!$E$5:$E$104))</f>
        <v/>
      </c>
      <c r="E44" s="23">
        <f>IF(A44="","",IF(OR(B44="資産",B44="費用"),C44-D44,D44-C44))</f>
        <v/>
      </c>
    </row>
    <row r="45">
      <c r="A45" s="11" t="inlineStr">
        <is>
          <t>合計</t>
        </is>
      </c>
      <c r="B45" s="12" t="n"/>
      <c r="C45" s="13">
        <f>SUM(C5:C44)</f>
        <v/>
      </c>
      <c r="D45" s="13">
        <f>SUM(D5:D44)</f>
        <v/>
      </c>
      <c r="E45" s="12" t="n"/>
    </row>
    <row r="46">
      <c r="A46" s="26">
        <f>IF(C45=D45,"○ 借方合計と貸方合計が一致しています","× 一致していません(差額 "&amp;TEXT(C45-D45,"#,##0")&amp;" 円)")</f>
        <v/>
      </c>
    </row>
  </sheetData>
  <mergeCells count="2">
    <mergeCell ref="A1:E1"/>
    <mergeCell ref="A46:E46"/>
  </mergeCells>
  <conditionalFormatting sqref="A46">
    <cfRule type="expression" priority="1" dxfId="0">
      <formula>$C$45&lt;&gt;$D$45</formula>
    </cfRule>
  </conditionalFormatting>
  <printOptions horizontalCentered="1"/>
  <pageMargins left="0.75" right="0.75" top="1" bottom="1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4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0" customWidth="1" min="2" max="2"/>
  </cols>
  <sheetData>
    <row r="1">
      <c r="A1" s="27" t="inlineStr">
        <is>
          <t>勘定科目の一覧</t>
        </is>
      </c>
    </row>
    <row r="2">
      <c r="A2" s="2" t="inlineStr">
        <is>
          <t>科目を追加・変更するときはここを書き換えます(区分は 資産・負債・純資産・収益・費用)。</t>
        </is>
      </c>
    </row>
    <row r="4">
      <c r="A4" s="3" t="inlineStr">
        <is>
          <t>勘定科目</t>
        </is>
      </c>
      <c r="B4" s="3" t="inlineStr">
        <is>
          <t>区分</t>
        </is>
      </c>
    </row>
    <row r="5">
      <c r="A5" s="28" t="inlineStr">
        <is>
          <t>現金</t>
        </is>
      </c>
      <c r="B5" s="29" t="inlineStr">
        <is>
          <t>資産</t>
        </is>
      </c>
    </row>
    <row r="6">
      <c r="A6" s="28" t="inlineStr">
        <is>
          <t>普通預金</t>
        </is>
      </c>
      <c r="B6" s="29" t="inlineStr">
        <is>
          <t>資産</t>
        </is>
      </c>
    </row>
    <row r="7">
      <c r="A7" s="28" t="inlineStr">
        <is>
          <t>売掛金</t>
        </is>
      </c>
      <c r="B7" s="29" t="inlineStr">
        <is>
          <t>資産</t>
        </is>
      </c>
    </row>
    <row r="8">
      <c r="A8" s="28" t="inlineStr">
        <is>
          <t>商品</t>
        </is>
      </c>
      <c r="B8" s="29" t="inlineStr">
        <is>
          <t>資産</t>
        </is>
      </c>
    </row>
    <row r="9">
      <c r="A9" s="28" t="inlineStr">
        <is>
          <t>器具備品</t>
        </is>
      </c>
      <c r="B9" s="29" t="inlineStr">
        <is>
          <t>資産</t>
        </is>
      </c>
    </row>
    <row r="10">
      <c r="A10" s="28" t="inlineStr">
        <is>
          <t>買掛金</t>
        </is>
      </c>
      <c r="B10" s="29" t="inlineStr">
        <is>
          <t>負債</t>
        </is>
      </c>
    </row>
    <row r="11">
      <c r="A11" s="28" t="inlineStr">
        <is>
          <t>未払金</t>
        </is>
      </c>
      <c r="B11" s="29" t="inlineStr">
        <is>
          <t>負債</t>
        </is>
      </c>
    </row>
    <row r="12">
      <c r="A12" s="28" t="inlineStr">
        <is>
          <t>借入金</t>
        </is>
      </c>
      <c r="B12" s="29" t="inlineStr">
        <is>
          <t>負債</t>
        </is>
      </c>
    </row>
    <row r="13">
      <c r="A13" s="28" t="inlineStr">
        <is>
          <t>預り金</t>
        </is>
      </c>
      <c r="B13" s="29" t="inlineStr">
        <is>
          <t>負債</t>
        </is>
      </c>
    </row>
    <row r="14">
      <c r="A14" s="28" t="inlineStr">
        <is>
          <t>元入金</t>
        </is>
      </c>
      <c r="B14" s="29" t="inlineStr">
        <is>
          <t>純資産</t>
        </is>
      </c>
    </row>
    <row r="15">
      <c r="A15" s="28" t="inlineStr">
        <is>
          <t>資本金</t>
        </is>
      </c>
      <c r="B15" s="29" t="inlineStr">
        <is>
          <t>純資産</t>
        </is>
      </c>
    </row>
    <row r="16">
      <c r="A16" s="28" t="inlineStr">
        <is>
          <t>事業主貸</t>
        </is>
      </c>
      <c r="B16" s="29" t="inlineStr">
        <is>
          <t>資産</t>
        </is>
      </c>
    </row>
    <row r="17">
      <c r="A17" s="28" t="inlineStr">
        <is>
          <t>事業主借</t>
        </is>
      </c>
      <c r="B17" s="29" t="inlineStr">
        <is>
          <t>負債</t>
        </is>
      </c>
    </row>
    <row r="18">
      <c r="A18" s="28" t="inlineStr">
        <is>
          <t>売上高</t>
        </is>
      </c>
      <c r="B18" s="29" t="inlineStr">
        <is>
          <t>収益</t>
        </is>
      </c>
    </row>
    <row r="19">
      <c r="A19" s="28" t="inlineStr">
        <is>
          <t>雑収入</t>
        </is>
      </c>
      <c r="B19" s="29" t="inlineStr">
        <is>
          <t>収益</t>
        </is>
      </c>
    </row>
    <row r="20">
      <c r="A20" s="28" t="inlineStr">
        <is>
          <t>仕入高</t>
        </is>
      </c>
      <c r="B20" s="29" t="inlineStr">
        <is>
          <t>費用</t>
        </is>
      </c>
    </row>
    <row r="21">
      <c r="A21" s="28" t="inlineStr">
        <is>
          <t>給料賃金</t>
        </is>
      </c>
      <c r="B21" s="29" t="inlineStr">
        <is>
          <t>費用</t>
        </is>
      </c>
    </row>
    <row r="22">
      <c r="A22" s="28" t="inlineStr">
        <is>
          <t>地代家賃</t>
        </is>
      </c>
      <c r="B22" s="29" t="inlineStr">
        <is>
          <t>費用</t>
        </is>
      </c>
    </row>
    <row r="23">
      <c r="A23" s="28" t="inlineStr">
        <is>
          <t>水道光熱費</t>
        </is>
      </c>
      <c r="B23" s="29" t="inlineStr">
        <is>
          <t>費用</t>
        </is>
      </c>
    </row>
    <row r="24">
      <c r="A24" s="28" t="inlineStr">
        <is>
          <t>旅費交通費</t>
        </is>
      </c>
      <c r="B24" s="29" t="inlineStr">
        <is>
          <t>費用</t>
        </is>
      </c>
    </row>
    <row r="25">
      <c r="A25" s="28" t="inlineStr">
        <is>
          <t>通信費</t>
        </is>
      </c>
      <c r="B25" s="29" t="inlineStr">
        <is>
          <t>費用</t>
        </is>
      </c>
    </row>
    <row r="26">
      <c r="A26" s="28" t="inlineStr">
        <is>
          <t>消耗品費</t>
        </is>
      </c>
      <c r="B26" s="29" t="inlineStr">
        <is>
          <t>費用</t>
        </is>
      </c>
    </row>
    <row r="27">
      <c r="A27" s="28" t="inlineStr">
        <is>
          <t>広告宣伝費</t>
        </is>
      </c>
      <c r="B27" s="29" t="inlineStr">
        <is>
          <t>費用</t>
        </is>
      </c>
    </row>
    <row r="28">
      <c r="A28" s="28" t="inlineStr">
        <is>
          <t>支払手数料</t>
        </is>
      </c>
      <c r="B28" s="29" t="inlineStr">
        <is>
          <t>費用</t>
        </is>
      </c>
    </row>
    <row r="29">
      <c r="A29" s="28" t="inlineStr">
        <is>
          <t>減価償却費</t>
        </is>
      </c>
      <c r="B29" s="29" t="inlineStr">
        <is>
          <t>費用</t>
        </is>
      </c>
    </row>
    <row r="30">
      <c r="A30" s="28" t="inlineStr">
        <is>
          <t>雑費</t>
        </is>
      </c>
      <c r="B30" s="29" t="inlineStr">
        <is>
          <t>費用</t>
        </is>
      </c>
    </row>
    <row r="31">
      <c r="A31" s="28" t="n"/>
      <c r="B31" s="29" t="n"/>
    </row>
    <row r="32">
      <c r="A32" s="28" t="n"/>
      <c r="B32" s="29" t="n"/>
    </row>
    <row r="33">
      <c r="A33" s="28" t="n"/>
      <c r="B33" s="29" t="n"/>
    </row>
    <row r="34">
      <c r="A34" s="28" t="n"/>
      <c r="B34" s="29" t="n"/>
    </row>
    <row r="35">
      <c r="A35" s="28" t="n"/>
      <c r="B35" s="29" t="n"/>
    </row>
    <row r="36">
      <c r="A36" s="28" t="n"/>
      <c r="B36" s="29" t="n"/>
    </row>
    <row r="37">
      <c r="A37" s="28" t="n"/>
      <c r="B37" s="29" t="n"/>
    </row>
    <row r="38">
      <c r="A38" s="28" t="n"/>
      <c r="B38" s="29" t="n"/>
    </row>
    <row r="39">
      <c r="A39" s="28" t="n"/>
      <c r="B39" s="29" t="n"/>
    </row>
    <row r="40">
      <c r="A40" s="28" t="n"/>
      <c r="B40" s="29" t="n"/>
    </row>
    <row r="41">
      <c r="A41" s="28" t="n"/>
      <c r="B41" s="29" t="n"/>
    </row>
    <row r="42">
      <c r="A42" s="28" t="n"/>
      <c r="B42" s="29" t="n"/>
    </row>
    <row r="43">
      <c r="A43" s="28" t="n"/>
      <c r="B43" s="29" t="n"/>
    </row>
    <row r="44">
      <c r="A44" s="28" t="n"/>
      <c r="B44" s="29" t="n"/>
    </row>
  </sheetData>
  <dataValidations count="1">
    <dataValidation sqref="B5:B44" showDropDown="0" showInputMessage="0" showErrorMessage="0" allowBlank="1" type="list">
      <formula1>"資産,負債,純資産,収益,費用"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2026-10-24T11:33:41Z</dcterms:created>
  <dcterms:modified xmlns:dcterms="http://purl.org/dc/terms/" xmlns:xsi="http://www.w3.org/2001/XMLSchema-instance" xsi:type="dcterms:W3CDTF">2026-10-24T11:33:41Z</dcterms:modified>
</cp:coreProperties>
</file>