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ムカード" sheetId="1" state="visible" r:id="rId1"/>
  </sheets>
  <definedNames>
    <definedName name="_xlnm.Print_Area" localSheetId="0">'タイムカード'!$A$1:$I$44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円&quot;"/>
    <numFmt numFmtId="165" formatCode="m/d"/>
    <numFmt numFmtId="166" formatCode="[h]:mm"/>
    <numFmt numFmtId="167" formatCode="0&quot;日&quot;"/>
  </numFmts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1"/>
    </font>
    <font>
      <name val="游ゴシック"/>
      <sz val="10"/>
    </font>
    <font>
      <name val="游ゴシック"/>
      <b val="1"/>
      <sz val="9"/>
    </font>
    <font>
      <name val="游ゴシック"/>
      <sz val="9"/>
    </font>
    <font>
      <name val="游ゴシック"/>
      <sz val="8.5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center" vertical="center" shrinkToFit="1"/>
    </xf>
    <xf numFmtId="164" fontId="3" fillId="2" borderId="1" applyAlignment="1" pivotButton="0" quotePrefix="0" xfId="0">
      <alignment horizontal="left" vertical="center" shrinkToFit="1"/>
    </xf>
    <xf numFmtId="165" fontId="5" fillId="0" borderId="1" applyAlignment="1" pivotButton="0" quotePrefix="0" xfId="0">
      <alignment horizontal="center" vertical="center" shrinkToFit="1"/>
    </xf>
    <xf numFmtId="20" fontId="5" fillId="0" borderId="1" applyAlignment="1" pivotButton="0" quotePrefix="0" xfId="0">
      <alignment horizontal="center" vertical="center" shrinkToFit="1"/>
    </xf>
    <xf numFmtId="166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shrinkToFit="1"/>
    </xf>
    <xf numFmtId="167" fontId="2" fillId="0" borderId="1" applyAlignment="1" pivotButton="0" quotePrefix="0" xfId="0">
      <alignment horizontal="center" vertical="center" shrinkToFit="1"/>
    </xf>
    <xf numFmtId="166" fontId="2" fillId="0" borderId="1" applyAlignment="1" pivotButton="0" quotePrefix="0" xfId="0">
      <alignment horizontal="center" vertical="center" shrinkToFit="1"/>
    </xf>
    <xf numFmtId="164" fontId="2" fillId="0" borderId="1" applyAlignment="1" pivotButton="0" quotePrefix="0" xfId="0">
      <alignment horizontal="center" vertical="center" shrinkToFi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14" customWidth="1" min="9" max="9"/>
  </cols>
  <sheetData>
    <row r="1">
      <c r="A1" s="1" t="inlineStr">
        <is>
          <t>タイムカード</t>
        </is>
      </c>
      <c r="D1" s="2" t="n">
        <v>2026</v>
      </c>
      <c r="E1" s="3" t="inlineStr">
        <is>
          <t>年</t>
        </is>
      </c>
      <c r="F1" s="2" t="n">
        <v>11</v>
      </c>
      <c r="G1" s="3" t="inlineStr">
        <is>
          <t>月分</t>
        </is>
      </c>
    </row>
    <row r="2">
      <c r="A2" s="4" t="inlineStr">
        <is>
          <t>氏名</t>
        </is>
      </c>
      <c r="B2" s="5" t="inlineStr"/>
      <c r="C2" s="6" t="n"/>
    </row>
    <row r="3">
      <c r="A3" s="4" t="inlineStr">
        <is>
          <t>時給</t>
        </is>
      </c>
      <c r="B3" s="7" t="n">
        <v>1100</v>
      </c>
      <c r="C3" s="6" t="n"/>
    </row>
    <row r="5">
      <c r="A5" s="4" t="inlineStr">
        <is>
          <t>日付</t>
        </is>
      </c>
      <c r="B5" s="4" t="inlineStr">
        <is>
          <t>曜日</t>
        </is>
      </c>
      <c r="C5" s="4" t="inlineStr">
        <is>
          <t>出勤</t>
        </is>
      </c>
      <c r="D5" s="4" t="inlineStr">
        <is>
          <t>外出</t>
        </is>
      </c>
      <c r="E5" s="4" t="inlineStr">
        <is>
          <t>戻り</t>
        </is>
      </c>
      <c r="F5" s="4" t="inlineStr">
        <is>
          <t>退勤</t>
        </is>
      </c>
      <c r="G5" s="4" t="inlineStr">
        <is>
          <t>実働</t>
        </is>
      </c>
      <c r="H5" s="4" t="inlineStr">
        <is>
          <t>(うち深夜)</t>
        </is>
      </c>
      <c r="I5" s="4" t="inlineStr">
        <is>
          <t>備考</t>
        </is>
      </c>
    </row>
    <row r="6" ht="17" customHeight="1">
      <c r="A6" s="8">
        <f>IF(DAY(DATE($D$1,$F$1,1))=1,DATE($D$1,$F$1,1),"")</f>
        <v/>
      </c>
      <c r="B6" s="6">
        <f>IF(A6="","",TEXT(A6,"aaa"))</f>
        <v/>
      </c>
      <c r="C6" s="9" t="n"/>
      <c r="D6" s="9" t="n"/>
      <c r="E6" s="9" t="n"/>
      <c r="F6" s="9" t="n"/>
      <c r="G6" s="10">
        <f>IF(OR(C6="",F6=""),"",MOD(F6-C6,1)-IF(OR(D6="",E6=""),0,MOD(E6-D6,1)))</f>
        <v/>
      </c>
      <c r="H6" s="10">
        <f>IF(G6="","",MAX(0,MIN(F6+(F6&lt;C6),29/24)-MAX(C6,22/24))+MAX(0,MIN(F6+(F6&lt;C6),5/24)-C6))</f>
        <v/>
      </c>
      <c r="I6" s="11" t="n"/>
    </row>
    <row r="7" ht="17" customHeight="1">
      <c r="A7" s="8">
        <f>IF(DAY(DATE($D$1,$F$1,2))=2,DATE($D$1,$F$1,2),"")</f>
        <v/>
      </c>
      <c r="B7" s="6">
        <f>IF(A7="","",TEXT(A7,"aaa"))</f>
        <v/>
      </c>
      <c r="C7" s="9" t="n">
        <v>0.375</v>
      </c>
      <c r="D7" s="9" t="n">
        <v>0.5</v>
      </c>
      <c r="E7" s="9" t="n">
        <v>0.5416666666666666</v>
      </c>
      <c r="F7" s="9" t="n">
        <v>0.75</v>
      </c>
      <c r="G7" s="10">
        <f>IF(OR(C7="",F7=""),"",MOD(F7-C7,1)-IF(OR(D7="",E7=""),0,MOD(E7-D7,1)))</f>
        <v/>
      </c>
      <c r="H7" s="10">
        <f>IF(G7="","",MAX(0,MIN(F7+(F7&lt;C7),29/24)-MAX(C7,22/24))+MAX(0,MIN(F7+(F7&lt;C7),5/24)-C7))</f>
        <v/>
      </c>
      <c r="I7" s="11" t="n"/>
    </row>
    <row r="8" ht="17" customHeight="1">
      <c r="A8" s="8">
        <f>IF(DAY(DATE($D$1,$F$1,3))=3,DATE($D$1,$F$1,3),"")</f>
        <v/>
      </c>
      <c r="B8" s="6">
        <f>IF(A8="","",TEXT(A8,"aaa"))</f>
        <v/>
      </c>
      <c r="C8" s="9" t="n">
        <v>0.375</v>
      </c>
      <c r="D8" s="9" t="n">
        <v>0.5</v>
      </c>
      <c r="E8" s="9" t="n">
        <v>0.53125</v>
      </c>
      <c r="F8" s="9" t="n">
        <v>0.7291666666666667</v>
      </c>
      <c r="G8" s="10">
        <f>IF(OR(C8="",F8=""),"",MOD(F8-C8,1)-IF(OR(D8="",E8=""),0,MOD(E8-D8,1)))</f>
        <v/>
      </c>
      <c r="H8" s="10">
        <f>IF(G8="","",MAX(0,MIN(F8+(F8&lt;C8),29/24)-MAX(C8,22/24))+MAX(0,MIN(F8+(F8&lt;C8),5/24)-C8))</f>
        <v/>
      </c>
      <c r="I8" s="11" t="n"/>
    </row>
    <row r="9" ht="17" customHeight="1">
      <c r="A9" s="8">
        <f>IF(DAY(DATE($D$1,$F$1,4))=4,DATE($D$1,$F$1,4),"")</f>
        <v/>
      </c>
      <c r="B9" s="6">
        <f>IF(A9="","",TEXT(A9,"aaa"))</f>
        <v/>
      </c>
      <c r="C9" s="9" t="n"/>
      <c r="D9" s="9" t="n"/>
      <c r="E9" s="9" t="n"/>
      <c r="F9" s="9" t="n"/>
      <c r="G9" s="10">
        <f>IF(OR(C9="",F9=""),"",MOD(F9-C9,1)-IF(OR(D9="",E9=""),0,MOD(E9-D9,1)))</f>
        <v/>
      </c>
      <c r="H9" s="10">
        <f>IF(G9="","",MAX(0,MIN(F9+(F9&lt;C9),29/24)-MAX(C9,22/24))+MAX(0,MIN(F9+(F9&lt;C9),5/24)-C9))</f>
        <v/>
      </c>
      <c r="I9" s="11" t="n"/>
    </row>
    <row r="10" ht="17" customHeight="1">
      <c r="A10" s="8">
        <f>IF(DAY(DATE($D$1,$F$1,5))=5,DATE($D$1,$F$1,5),"")</f>
        <v/>
      </c>
      <c r="B10" s="6">
        <f>IF(A10="","",TEXT(A10,"aaa"))</f>
        <v/>
      </c>
      <c r="C10" s="9" t="n">
        <v>0.4166666666666667</v>
      </c>
      <c r="D10" s="9" t="n"/>
      <c r="E10" s="9" t="n"/>
      <c r="F10" s="9" t="n">
        <v>0.625</v>
      </c>
      <c r="G10" s="10">
        <f>IF(OR(C10="",F10=""),"",MOD(F10-C10,1)-IF(OR(D10="",E10=""),0,MOD(E10-D10,1)))</f>
        <v/>
      </c>
      <c r="H10" s="10">
        <f>IF(G10="","",MAX(0,MIN(F10+(F10&lt;C10),29/24)-MAX(C10,22/24))+MAX(0,MIN(F10+(F10&lt;C10),5/24)-C10))</f>
        <v/>
      </c>
      <c r="I10" s="11" t="n"/>
    </row>
    <row r="11" ht="17" customHeight="1">
      <c r="A11" s="8">
        <f>IF(DAY(DATE($D$1,$F$1,6))=6,DATE($D$1,$F$1,6),"")</f>
        <v/>
      </c>
      <c r="B11" s="6">
        <f>IF(A11="","",TEXT(A11,"aaa"))</f>
        <v/>
      </c>
      <c r="C11" s="9" t="n"/>
      <c r="D11" s="9" t="n"/>
      <c r="E11" s="9" t="n"/>
      <c r="F11" s="9" t="n"/>
      <c r="G11" s="10">
        <f>IF(OR(C11="",F11=""),"",MOD(F11-C11,1)-IF(OR(D11="",E11=""),0,MOD(E11-D11,1)))</f>
        <v/>
      </c>
      <c r="H11" s="10">
        <f>IF(G11="","",MAX(0,MIN(F11+(F11&lt;C11),29/24)-MAX(C11,22/24))+MAX(0,MIN(F11+(F11&lt;C11),5/24)-C11))</f>
        <v/>
      </c>
      <c r="I11" s="11" t="n"/>
    </row>
    <row r="12" ht="17" customHeight="1">
      <c r="A12" s="8">
        <f>IF(DAY(DATE($D$1,$F$1,7))=7,DATE($D$1,$F$1,7),"")</f>
        <v/>
      </c>
      <c r="B12" s="6">
        <f>IF(A12="","",TEXT(A12,"aaa"))</f>
        <v/>
      </c>
      <c r="C12" s="9" t="n"/>
      <c r="D12" s="9" t="n"/>
      <c r="E12" s="9" t="n"/>
      <c r="F12" s="9" t="n"/>
      <c r="G12" s="10">
        <f>IF(OR(C12="",F12=""),"",MOD(F12-C12,1)-IF(OR(D12="",E12=""),0,MOD(E12-D12,1)))</f>
        <v/>
      </c>
      <c r="H12" s="10">
        <f>IF(G12="","",MAX(0,MIN(F12+(F12&lt;C12),29/24)-MAX(C12,22/24))+MAX(0,MIN(F12+(F12&lt;C12),5/24)-C12))</f>
        <v/>
      </c>
      <c r="I12" s="11" t="n"/>
    </row>
    <row r="13" ht="17" customHeight="1">
      <c r="A13" s="8">
        <f>IF(DAY(DATE($D$1,$F$1,8))=8,DATE($D$1,$F$1,8),"")</f>
        <v/>
      </c>
      <c r="B13" s="6">
        <f>IF(A13="","",TEXT(A13,"aaa"))</f>
        <v/>
      </c>
      <c r="C13" s="9" t="n"/>
      <c r="D13" s="9" t="n"/>
      <c r="E13" s="9" t="n"/>
      <c r="F13" s="9" t="n"/>
      <c r="G13" s="10">
        <f>IF(OR(C13="",F13=""),"",MOD(F13-C13,1)-IF(OR(D13="",E13=""),0,MOD(E13-D13,1)))</f>
        <v/>
      </c>
      <c r="H13" s="10">
        <f>IF(G13="","",MAX(0,MIN(F13+(F13&lt;C13),29/24)-MAX(C13,22/24))+MAX(0,MIN(F13+(F13&lt;C13),5/24)-C13))</f>
        <v/>
      </c>
      <c r="I13" s="11" t="n"/>
    </row>
    <row r="14" ht="17" customHeight="1">
      <c r="A14" s="8">
        <f>IF(DAY(DATE($D$1,$F$1,9))=9,DATE($D$1,$F$1,9),"")</f>
        <v/>
      </c>
      <c r="B14" s="6">
        <f>IF(A14="","",TEXT(A14,"aaa"))</f>
        <v/>
      </c>
      <c r="C14" s="9" t="n"/>
      <c r="D14" s="9" t="n"/>
      <c r="E14" s="9" t="n"/>
      <c r="F14" s="9" t="n"/>
      <c r="G14" s="10">
        <f>IF(OR(C14="",F14=""),"",MOD(F14-C14,1)-IF(OR(D14="",E14=""),0,MOD(E14-D14,1)))</f>
        <v/>
      </c>
      <c r="H14" s="10">
        <f>IF(G14="","",MAX(0,MIN(F14+(F14&lt;C14),29/24)-MAX(C14,22/24))+MAX(0,MIN(F14+(F14&lt;C14),5/24)-C14))</f>
        <v/>
      </c>
      <c r="I14" s="11" t="n"/>
    </row>
    <row r="15" ht="17" customHeight="1">
      <c r="A15" s="8">
        <f>IF(DAY(DATE($D$1,$F$1,10))=10,DATE($D$1,$F$1,10),"")</f>
        <v/>
      </c>
      <c r="B15" s="6">
        <f>IF(A15="","",TEXT(A15,"aaa"))</f>
        <v/>
      </c>
      <c r="C15" s="9" t="n"/>
      <c r="D15" s="9" t="n"/>
      <c r="E15" s="9" t="n"/>
      <c r="F15" s="9" t="n"/>
      <c r="G15" s="10">
        <f>IF(OR(C15="",F15=""),"",MOD(F15-C15,1)-IF(OR(D15="",E15=""),0,MOD(E15-D15,1)))</f>
        <v/>
      </c>
      <c r="H15" s="10">
        <f>IF(G15="","",MAX(0,MIN(F15+(F15&lt;C15),29/24)-MAX(C15,22/24))+MAX(0,MIN(F15+(F15&lt;C15),5/24)-C15))</f>
        <v/>
      </c>
      <c r="I15" s="11" t="n"/>
    </row>
    <row r="16" ht="17" customHeight="1">
      <c r="A16" s="8">
        <f>IF(DAY(DATE($D$1,$F$1,11))=11,DATE($D$1,$F$1,11),"")</f>
        <v/>
      </c>
      <c r="B16" s="6">
        <f>IF(A16="","",TEXT(A16,"aaa"))</f>
        <v/>
      </c>
      <c r="C16" s="9" t="n"/>
      <c r="D16" s="9" t="n"/>
      <c r="E16" s="9" t="n"/>
      <c r="F16" s="9" t="n"/>
      <c r="G16" s="10">
        <f>IF(OR(C16="",F16=""),"",MOD(F16-C16,1)-IF(OR(D16="",E16=""),0,MOD(E16-D16,1)))</f>
        <v/>
      </c>
      <c r="H16" s="10">
        <f>IF(G16="","",MAX(0,MIN(F16+(F16&lt;C16),29/24)-MAX(C16,22/24))+MAX(0,MIN(F16+(F16&lt;C16),5/24)-C16))</f>
        <v/>
      </c>
      <c r="I16" s="11" t="n"/>
    </row>
    <row r="17" ht="17" customHeight="1">
      <c r="A17" s="8">
        <f>IF(DAY(DATE($D$1,$F$1,12))=12,DATE($D$1,$F$1,12),"")</f>
        <v/>
      </c>
      <c r="B17" s="6">
        <f>IF(A17="","",TEXT(A17,"aaa"))</f>
        <v/>
      </c>
      <c r="C17" s="9" t="n"/>
      <c r="D17" s="9" t="n"/>
      <c r="E17" s="9" t="n"/>
      <c r="F17" s="9" t="n"/>
      <c r="G17" s="10">
        <f>IF(OR(C17="",F17=""),"",MOD(F17-C17,1)-IF(OR(D17="",E17=""),0,MOD(E17-D17,1)))</f>
        <v/>
      </c>
      <c r="H17" s="10">
        <f>IF(G17="","",MAX(0,MIN(F17+(F17&lt;C17),29/24)-MAX(C17,22/24))+MAX(0,MIN(F17+(F17&lt;C17),5/24)-C17))</f>
        <v/>
      </c>
      <c r="I17" s="11" t="n"/>
    </row>
    <row r="18" ht="17" customHeight="1">
      <c r="A18" s="8">
        <f>IF(DAY(DATE($D$1,$F$1,13))=13,DATE($D$1,$F$1,13),"")</f>
        <v/>
      </c>
      <c r="B18" s="6">
        <f>IF(A18="","",TEXT(A18,"aaa"))</f>
        <v/>
      </c>
      <c r="C18" s="9" t="n"/>
      <c r="D18" s="9" t="n"/>
      <c r="E18" s="9" t="n"/>
      <c r="F18" s="9" t="n"/>
      <c r="G18" s="10">
        <f>IF(OR(C18="",F18=""),"",MOD(F18-C18,1)-IF(OR(D18="",E18=""),0,MOD(E18-D18,1)))</f>
        <v/>
      </c>
      <c r="H18" s="10">
        <f>IF(G18="","",MAX(0,MIN(F18+(F18&lt;C18),29/24)-MAX(C18,22/24))+MAX(0,MIN(F18+(F18&lt;C18),5/24)-C18))</f>
        <v/>
      </c>
      <c r="I18" s="11" t="n"/>
    </row>
    <row r="19" ht="17" customHeight="1">
      <c r="A19" s="8">
        <f>IF(DAY(DATE($D$1,$F$1,14))=14,DATE($D$1,$F$1,14),"")</f>
        <v/>
      </c>
      <c r="B19" s="6">
        <f>IF(A19="","",TEXT(A19,"aaa"))</f>
        <v/>
      </c>
      <c r="C19" s="9" t="n"/>
      <c r="D19" s="9" t="n"/>
      <c r="E19" s="9" t="n"/>
      <c r="F19" s="9" t="n"/>
      <c r="G19" s="10">
        <f>IF(OR(C19="",F19=""),"",MOD(F19-C19,1)-IF(OR(D19="",E19=""),0,MOD(E19-D19,1)))</f>
        <v/>
      </c>
      <c r="H19" s="10">
        <f>IF(G19="","",MAX(0,MIN(F19+(F19&lt;C19),29/24)-MAX(C19,22/24))+MAX(0,MIN(F19+(F19&lt;C19),5/24)-C19))</f>
        <v/>
      </c>
      <c r="I19" s="11" t="n"/>
    </row>
    <row r="20" ht="17" customHeight="1">
      <c r="A20" s="8">
        <f>IF(DAY(DATE($D$1,$F$1,15))=15,DATE($D$1,$F$1,15),"")</f>
        <v/>
      </c>
      <c r="B20" s="6">
        <f>IF(A20="","",TEXT(A20,"aaa"))</f>
        <v/>
      </c>
      <c r="C20" s="9" t="n"/>
      <c r="D20" s="9" t="n"/>
      <c r="E20" s="9" t="n"/>
      <c r="F20" s="9" t="n"/>
      <c r="G20" s="10">
        <f>IF(OR(C20="",F20=""),"",MOD(F20-C20,1)-IF(OR(D20="",E20=""),0,MOD(E20-D20,1)))</f>
        <v/>
      </c>
      <c r="H20" s="10">
        <f>IF(G20="","",MAX(0,MIN(F20+(F20&lt;C20),29/24)-MAX(C20,22/24))+MAX(0,MIN(F20+(F20&lt;C20),5/24)-C20))</f>
        <v/>
      </c>
      <c r="I20" s="11" t="n"/>
    </row>
    <row r="21" ht="17" customHeight="1">
      <c r="A21" s="8">
        <f>IF(DAY(DATE($D$1,$F$1,16))=16,DATE($D$1,$F$1,16),"")</f>
        <v/>
      </c>
      <c r="B21" s="6">
        <f>IF(A21="","",TEXT(A21,"aaa"))</f>
        <v/>
      </c>
      <c r="C21" s="9" t="n"/>
      <c r="D21" s="9" t="n"/>
      <c r="E21" s="9" t="n"/>
      <c r="F21" s="9" t="n"/>
      <c r="G21" s="10">
        <f>IF(OR(C21="",F21=""),"",MOD(F21-C21,1)-IF(OR(D21="",E21=""),0,MOD(E21-D21,1)))</f>
        <v/>
      </c>
      <c r="H21" s="10">
        <f>IF(G21="","",MAX(0,MIN(F21+(F21&lt;C21),29/24)-MAX(C21,22/24))+MAX(0,MIN(F21+(F21&lt;C21),5/24)-C21))</f>
        <v/>
      </c>
      <c r="I21" s="11" t="n"/>
    </row>
    <row r="22" ht="17" customHeight="1">
      <c r="A22" s="8">
        <f>IF(DAY(DATE($D$1,$F$1,17))=17,DATE($D$1,$F$1,17),"")</f>
        <v/>
      </c>
      <c r="B22" s="6">
        <f>IF(A22="","",TEXT(A22,"aaa"))</f>
        <v/>
      </c>
      <c r="C22" s="9" t="n"/>
      <c r="D22" s="9" t="n"/>
      <c r="E22" s="9" t="n"/>
      <c r="F22" s="9" t="n"/>
      <c r="G22" s="10">
        <f>IF(OR(C22="",F22=""),"",MOD(F22-C22,1)-IF(OR(D22="",E22=""),0,MOD(E22-D22,1)))</f>
        <v/>
      </c>
      <c r="H22" s="10">
        <f>IF(G22="","",MAX(0,MIN(F22+(F22&lt;C22),29/24)-MAX(C22,22/24))+MAX(0,MIN(F22+(F22&lt;C22),5/24)-C22))</f>
        <v/>
      </c>
      <c r="I22" s="11" t="n"/>
    </row>
    <row r="23" ht="17" customHeight="1">
      <c r="A23" s="8">
        <f>IF(DAY(DATE($D$1,$F$1,18))=18,DATE($D$1,$F$1,18),"")</f>
        <v/>
      </c>
      <c r="B23" s="6">
        <f>IF(A23="","",TEXT(A23,"aaa"))</f>
        <v/>
      </c>
      <c r="C23" s="9" t="n"/>
      <c r="D23" s="9" t="n"/>
      <c r="E23" s="9" t="n"/>
      <c r="F23" s="9" t="n"/>
      <c r="G23" s="10">
        <f>IF(OR(C23="",F23=""),"",MOD(F23-C23,1)-IF(OR(D23="",E23=""),0,MOD(E23-D23,1)))</f>
        <v/>
      </c>
      <c r="H23" s="10">
        <f>IF(G23="","",MAX(0,MIN(F23+(F23&lt;C23),29/24)-MAX(C23,22/24))+MAX(0,MIN(F23+(F23&lt;C23),5/24)-C23))</f>
        <v/>
      </c>
      <c r="I23" s="11" t="n"/>
    </row>
    <row r="24" ht="17" customHeight="1">
      <c r="A24" s="8">
        <f>IF(DAY(DATE($D$1,$F$1,19))=19,DATE($D$1,$F$1,19),"")</f>
        <v/>
      </c>
      <c r="B24" s="6">
        <f>IF(A24="","",TEXT(A24,"aaa"))</f>
        <v/>
      </c>
      <c r="C24" s="9" t="n"/>
      <c r="D24" s="9" t="n"/>
      <c r="E24" s="9" t="n"/>
      <c r="F24" s="9" t="n"/>
      <c r="G24" s="10">
        <f>IF(OR(C24="",F24=""),"",MOD(F24-C24,1)-IF(OR(D24="",E24=""),0,MOD(E24-D24,1)))</f>
        <v/>
      </c>
      <c r="H24" s="10">
        <f>IF(G24="","",MAX(0,MIN(F24+(F24&lt;C24),29/24)-MAX(C24,22/24))+MAX(0,MIN(F24+(F24&lt;C24),5/24)-C24))</f>
        <v/>
      </c>
      <c r="I24" s="11" t="n"/>
    </row>
    <row r="25" ht="17" customHeight="1">
      <c r="A25" s="8">
        <f>IF(DAY(DATE($D$1,$F$1,20))=20,DATE($D$1,$F$1,20),"")</f>
        <v/>
      </c>
      <c r="B25" s="6">
        <f>IF(A25="","",TEXT(A25,"aaa"))</f>
        <v/>
      </c>
      <c r="C25" s="9" t="n"/>
      <c r="D25" s="9" t="n"/>
      <c r="E25" s="9" t="n"/>
      <c r="F25" s="9" t="n"/>
      <c r="G25" s="10">
        <f>IF(OR(C25="",F25=""),"",MOD(F25-C25,1)-IF(OR(D25="",E25=""),0,MOD(E25-D25,1)))</f>
        <v/>
      </c>
      <c r="H25" s="10">
        <f>IF(G25="","",MAX(0,MIN(F25+(F25&lt;C25),29/24)-MAX(C25,22/24))+MAX(0,MIN(F25+(F25&lt;C25),5/24)-C25))</f>
        <v/>
      </c>
      <c r="I25" s="11" t="n"/>
    </row>
    <row r="26" ht="17" customHeight="1">
      <c r="A26" s="8">
        <f>IF(DAY(DATE($D$1,$F$1,21))=21,DATE($D$1,$F$1,21),"")</f>
        <v/>
      </c>
      <c r="B26" s="6">
        <f>IF(A26="","",TEXT(A26,"aaa"))</f>
        <v/>
      </c>
      <c r="C26" s="9" t="n"/>
      <c r="D26" s="9" t="n"/>
      <c r="E26" s="9" t="n"/>
      <c r="F26" s="9" t="n"/>
      <c r="G26" s="10">
        <f>IF(OR(C26="",F26=""),"",MOD(F26-C26,1)-IF(OR(D26="",E26=""),0,MOD(E26-D26,1)))</f>
        <v/>
      </c>
      <c r="H26" s="10">
        <f>IF(G26="","",MAX(0,MIN(F26+(F26&lt;C26),29/24)-MAX(C26,22/24))+MAX(0,MIN(F26+(F26&lt;C26),5/24)-C26))</f>
        <v/>
      </c>
      <c r="I26" s="11" t="n"/>
    </row>
    <row r="27" ht="17" customHeight="1">
      <c r="A27" s="8">
        <f>IF(DAY(DATE($D$1,$F$1,22))=22,DATE($D$1,$F$1,22),"")</f>
        <v/>
      </c>
      <c r="B27" s="6">
        <f>IF(A27="","",TEXT(A27,"aaa"))</f>
        <v/>
      </c>
      <c r="C27" s="9" t="n"/>
      <c r="D27" s="9" t="n"/>
      <c r="E27" s="9" t="n"/>
      <c r="F27" s="9" t="n"/>
      <c r="G27" s="10">
        <f>IF(OR(C27="",F27=""),"",MOD(F27-C27,1)-IF(OR(D27="",E27=""),0,MOD(E27-D27,1)))</f>
        <v/>
      </c>
      <c r="H27" s="10">
        <f>IF(G27="","",MAX(0,MIN(F27+(F27&lt;C27),29/24)-MAX(C27,22/24))+MAX(0,MIN(F27+(F27&lt;C27),5/24)-C27))</f>
        <v/>
      </c>
      <c r="I27" s="11" t="n"/>
    </row>
    <row r="28" ht="17" customHeight="1">
      <c r="A28" s="8">
        <f>IF(DAY(DATE($D$1,$F$1,23))=23,DATE($D$1,$F$1,23),"")</f>
        <v/>
      </c>
      <c r="B28" s="6">
        <f>IF(A28="","",TEXT(A28,"aaa"))</f>
        <v/>
      </c>
      <c r="C28" s="9" t="n"/>
      <c r="D28" s="9" t="n"/>
      <c r="E28" s="9" t="n"/>
      <c r="F28" s="9" t="n"/>
      <c r="G28" s="10">
        <f>IF(OR(C28="",F28=""),"",MOD(F28-C28,1)-IF(OR(D28="",E28=""),0,MOD(E28-D28,1)))</f>
        <v/>
      </c>
      <c r="H28" s="10">
        <f>IF(G28="","",MAX(0,MIN(F28+(F28&lt;C28),29/24)-MAX(C28,22/24))+MAX(0,MIN(F28+(F28&lt;C28),5/24)-C28))</f>
        <v/>
      </c>
      <c r="I28" s="11" t="n"/>
    </row>
    <row r="29" ht="17" customHeight="1">
      <c r="A29" s="8">
        <f>IF(DAY(DATE($D$1,$F$1,24))=24,DATE($D$1,$F$1,24),"")</f>
        <v/>
      </c>
      <c r="B29" s="6">
        <f>IF(A29="","",TEXT(A29,"aaa"))</f>
        <v/>
      </c>
      <c r="C29" s="9" t="n"/>
      <c r="D29" s="9" t="n"/>
      <c r="E29" s="9" t="n"/>
      <c r="F29" s="9" t="n"/>
      <c r="G29" s="10">
        <f>IF(OR(C29="",F29=""),"",MOD(F29-C29,1)-IF(OR(D29="",E29=""),0,MOD(E29-D29,1)))</f>
        <v/>
      </c>
      <c r="H29" s="10">
        <f>IF(G29="","",MAX(0,MIN(F29+(F29&lt;C29),29/24)-MAX(C29,22/24))+MAX(0,MIN(F29+(F29&lt;C29),5/24)-C29))</f>
        <v/>
      </c>
      <c r="I29" s="11" t="n"/>
    </row>
    <row r="30" ht="17" customHeight="1">
      <c r="A30" s="8">
        <f>IF(DAY(DATE($D$1,$F$1,25))=25,DATE($D$1,$F$1,25),"")</f>
        <v/>
      </c>
      <c r="B30" s="6">
        <f>IF(A30="","",TEXT(A30,"aaa"))</f>
        <v/>
      </c>
      <c r="C30" s="9" t="n"/>
      <c r="D30" s="9" t="n"/>
      <c r="E30" s="9" t="n"/>
      <c r="F30" s="9" t="n"/>
      <c r="G30" s="10">
        <f>IF(OR(C30="",F30=""),"",MOD(F30-C30,1)-IF(OR(D30="",E30=""),0,MOD(E30-D30,1)))</f>
        <v/>
      </c>
      <c r="H30" s="10">
        <f>IF(G30="","",MAX(0,MIN(F30+(F30&lt;C30),29/24)-MAX(C30,22/24))+MAX(0,MIN(F30+(F30&lt;C30),5/24)-C30))</f>
        <v/>
      </c>
      <c r="I30" s="11" t="n"/>
    </row>
    <row r="31" ht="17" customHeight="1">
      <c r="A31" s="8">
        <f>IF(DAY(DATE($D$1,$F$1,26))=26,DATE($D$1,$F$1,26),"")</f>
        <v/>
      </c>
      <c r="B31" s="6">
        <f>IF(A31="","",TEXT(A31,"aaa"))</f>
        <v/>
      </c>
      <c r="C31" s="9" t="n"/>
      <c r="D31" s="9" t="n"/>
      <c r="E31" s="9" t="n"/>
      <c r="F31" s="9" t="n"/>
      <c r="G31" s="10">
        <f>IF(OR(C31="",F31=""),"",MOD(F31-C31,1)-IF(OR(D31="",E31=""),0,MOD(E31-D31,1)))</f>
        <v/>
      </c>
      <c r="H31" s="10">
        <f>IF(G31="","",MAX(0,MIN(F31+(F31&lt;C31),29/24)-MAX(C31,22/24))+MAX(0,MIN(F31+(F31&lt;C31),5/24)-C31))</f>
        <v/>
      </c>
      <c r="I31" s="11" t="n"/>
    </row>
    <row r="32" ht="17" customHeight="1">
      <c r="A32" s="8">
        <f>IF(DAY(DATE($D$1,$F$1,27))=27,DATE($D$1,$F$1,27),"")</f>
        <v/>
      </c>
      <c r="B32" s="6">
        <f>IF(A32="","",TEXT(A32,"aaa"))</f>
        <v/>
      </c>
      <c r="C32" s="9" t="n"/>
      <c r="D32" s="9" t="n"/>
      <c r="E32" s="9" t="n"/>
      <c r="F32" s="9" t="n"/>
      <c r="G32" s="10">
        <f>IF(OR(C32="",F32=""),"",MOD(F32-C32,1)-IF(OR(D32="",E32=""),0,MOD(E32-D32,1)))</f>
        <v/>
      </c>
      <c r="H32" s="10">
        <f>IF(G32="","",MAX(0,MIN(F32+(F32&lt;C32),29/24)-MAX(C32,22/24))+MAX(0,MIN(F32+(F32&lt;C32),5/24)-C32))</f>
        <v/>
      </c>
      <c r="I32" s="11" t="n"/>
    </row>
    <row r="33" ht="17" customHeight="1">
      <c r="A33" s="8">
        <f>IF(DAY(DATE($D$1,$F$1,28))=28,DATE($D$1,$F$1,28),"")</f>
        <v/>
      </c>
      <c r="B33" s="6">
        <f>IF(A33="","",TEXT(A33,"aaa"))</f>
        <v/>
      </c>
      <c r="C33" s="9" t="n"/>
      <c r="D33" s="9" t="n"/>
      <c r="E33" s="9" t="n"/>
      <c r="F33" s="9" t="n"/>
      <c r="G33" s="10">
        <f>IF(OR(C33="",F33=""),"",MOD(F33-C33,1)-IF(OR(D33="",E33=""),0,MOD(E33-D33,1)))</f>
        <v/>
      </c>
      <c r="H33" s="10">
        <f>IF(G33="","",MAX(0,MIN(F33+(F33&lt;C33),29/24)-MAX(C33,22/24))+MAX(0,MIN(F33+(F33&lt;C33),5/24)-C33))</f>
        <v/>
      </c>
      <c r="I33" s="11" t="n"/>
    </row>
    <row r="34" ht="17" customHeight="1">
      <c r="A34" s="8">
        <f>IF(DAY(DATE($D$1,$F$1,29))=29,DATE($D$1,$F$1,29),"")</f>
        <v/>
      </c>
      <c r="B34" s="6">
        <f>IF(A34="","",TEXT(A34,"aaa"))</f>
        <v/>
      </c>
      <c r="C34" s="9" t="n"/>
      <c r="D34" s="9" t="n"/>
      <c r="E34" s="9" t="n"/>
      <c r="F34" s="9" t="n"/>
      <c r="G34" s="10">
        <f>IF(OR(C34="",F34=""),"",MOD(F34-C34,1)-IF(OR(D34="",E34=""),0,MOD(E34-D34,1)))</f>
        <v/>
      </c>
      <c r="H34" s="10">
        <f>IF(G34="","",MAX(0,MIN(F34+(F34&lt;C34),29/24)-MAX(C34,22/24))+MAX(0,MIN(F34+(F34&lt;C34),5/24)-C34))</f>
        <v/>
      </c>
      <c r="I34" s="11" t="n"/>
    </row>
    <row r="35" ht="17" customHeight="1">
      <c r="A35" s="8">
        <f>IF(DAY(DATE($D$1,$F$1,30))=30,DATE($D$1,$F$1,30),"")</f>
        <v/>
      </c>
      <c r="B35" s="6">
        <f>IF(A35="","",TEXT(A35,"aaa"))</f>
        <v/>
      </c>
      <c r="C35" s="9" t="n"/>
      <c r="D35" s="9" t="n"/>
      <c r="E35" s="9" t="n"/>
      <c r="F35" s="9" t="n"/>
      <c r="G35" s="10">
        <f>IF(OR(C35="",F35=""),"",MOD(F35-C35,1)-IF(OR(D35="",E35=""),0,MOD(E35-D35,1)))</f>
        <v/>
      </c>
      <c r="H35" s="10">
        <f>IF(G35="","",MAX(0,MIN(F35+(F35&lt;C35),29/24)-MAX(C35,22/24))+MAX(0,MIN(F35+(F35&lt;C35),5/24)-C35))</f>
        <v/>
      </c>
      <c r="I35" s="11" t="n"/>
    </row>
    <row r="36" ht="17" customHeight="1">
      <c r="A36" s="8">
        <f>IF(DAY(DATE($D$1,$F$1,31))=31,DATE($D$1,$F$1,31),"")</f>
        <v/>
      </c>
      <c r="B36" s="6">
        <f>IF(A36="","",TEXT(A36,"aaa"))</f>
        <v/>
      </c>
      <c r="C36" s="9" t="n"/>
      <c r="D36" s="9" t="n"/>
      <c r="E36" s="9" t="n"/>
      <c r="F36" s="9" t="n"/>
      <c r="G36" s="10">
        <f>IF(OR(C36="",F36=""),"",MOD(F36-C36,1)-IF(OR(D36="",E36=""),0,MOD(E36-D36,1)))</f>
        <v/>
      </c>
      <c r="H36" s="10">
        <f>IF(G36="","",MAX(0,MIN(F36+(F36&lt;C36),29/24)-MAX(C36,22/24))+MAX(0,MIN(F36+(F36&lt;C36),5/24)-C36))</f>
        <v/>
      </c>
      <c r="I36" s="11" t="n"/>
    </row>
    <row r="38">
      <c r="A38" s="4" t="inlineStr">
        <is>
          <t>出勤日数</t>
        </is>
      </c>
      <c r="B38" s="6" t="n"/>
      <c r="C38" s="12">
        <f>COUNT(G6:G36)</f>
        <v/>
      </c>
      <c r="D38" s="6" t="n"/>
    </row>
    <row r="39">
      <c r="A39" s="4" t="inlineStr">
        <is>
          <t>実働合計</t>
        </is>
      </c>
      <c r="B39" s="6" t="n"/>
      <c r="C39" s="13">
        <f>SUM(G6:G36)</f>
        <v/>
      </c>
      <c r="D39" s="6" t="n"/>
    </row>
    <row r="40">
      <c r="A40" s="4" t="inlineStr">
        <is>
          <t>深夜合計</t>
        </is>
      </c>
      <c r="B40" s="6" t="n"/>
      <c r="C40" s="13">
        <f>SUM(H6:H36)</f>
        <v/>
      </c>
      <c r="D40" s="6" t="n"/>
    </row>
    <row r="41">
      <c r="A41" s="4" t="inlineStr">
        <is>
          <t>支給額の目安</t>
        </is>
      </c>
      <c r="B41" s="6" t="n"/>
      <c r="C41" s="14">
        <f>ROUND(C39*24*$B$3+C40*24*$B$3*0.25,0)</f>
        <v/>
      </c>
      <c r="D41" s="6" t="n"/>
    </row>
    <row r="43">
      <c r="A43" s="15" t="inlineStr">
        <is>
          <t>※外出・戻りは、休憩や私用で抜けた時間です。実働から自動で引きます。</t>
        </is>
      </c>
    </row>
    <row r="44">
      <c r="A44" s="15" t="inlineStr">
        <is>
          <t>※支給額の目安 = 実働×時給 + 深夜×時給×25%(残業の割増・交通費・控除は含みません)。</t>
        </is>
      </c>
    </row>
  </sheetData>
  <mergeCells count="11">
    <mergeCell ref="A38:B38"/>
    <mergeCell ref="B2:C2"/>
    <mergeCell ref="C38:D38"/>
    <mergeCell ref="A1:C1"/>
    <mergeCell ref="B3:C3"/>
    <mergeCell ref="A41:B41"/>
    <mergeCell ref="C41:D41"/>
    <mergeCell ref="C40:D40"/>
    <mergeCell ref="A40:B40"/>
    <mergeCell ref="C39:D39"/>
    <mergeCell ref="A39:B39"/>
  </mergeCells>
  <conditionalFormatting sqref="A6:I36">
    <cfRule type="expression" priority="1" dxfId="0">
      <formula>$B6="土"</formula>
    </cfRule>
    <cfRule type="expression" priority="2" dxfId="1">
      <formula>$B6="日"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2026-10-24T01:57:24Z</dcterms:created>
  <dcterms:modified xmlns:dcterms="http://purl.org/dc/terms/" xmlns:xsi="http://www.w3.org/2001/XMLSchema-instance" xsi:type="dcterms:W3CDTF">2026-10-24T01:57:24Z</dcterms:modified>
</cp:coreProperties>
</file>