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間予定表" sheetId="1" state="visible" r:id="rId1"/>
    <sheet xmlns:r="http://schemas.openxmlformats.org/officeDocument/2006/relationships" name="家族の週間予定表" sheetId="2" state="visible" r:id="rId2"/>
    <sheet xmlns:r="http://schemas.openxmlformats.org/officeDocument/2006/relationships" name="祝日" sheetId="3" state="visible" r:id="rId3"/>
  </sheets>
  <definedNames>
    <definedName name="_xlnm.Print_Area" localSheetId="0">'月間予定表'!$A$1:$G$31</definedName>
    <definedName name="_xlnm.Print_Area" localSheetId="1">'家族の週間予定表'!$A$1:$F$11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&quot;年&quot;"/>
    <numFmt numFmtId="165" formatCode="0&quot;月&quot;"/>
    <numFmt numFmtId="166" formatCode="d"/>
    <numFmt numFmtId="167" formatCode="yyyy-mm-dd"/>
    <numFmt numFmtId="168" formatCode="m&quot;月&quot;d&quot;日&quot;(aaa)"/>
    <numFmt numFmtId="169" formatCode="m/d(aaa)"/>
    <numFmt numFmtId="170" formatCode="yyyy/m/d"/>
  </numFmts>
  <fonts count="10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8"/>
    </font>
    <font>
      <name val="游ゴシック"/>
      <b val="1"/>
      <sz val="11"/>
    </font>
    <font>
      <name val="游ゴシック"/>
      <sz val="9"/>
    </font>
    <font>
      <name val="游ゴシック"/>
      <color rgb="00C00000"/>
      <sz val="8"/>
    </font>
    <font>
      <name val="游ゴシック"/>
      <b val="1"/>
      <sz val="10"/>
    </font>
    <font>
      <name val="游ゴシック"/>
      <b val="1"/>
      <sz val="9.5"/>
    </font>
    <font>
      <name val="游ゴシック"/>
      <b val="1"/>
      <sz val="10.5"/>
    </font>
    <font>
      <name val="游ゴシック"/>
      <sz val="10"/>
    </font>
  </fonts>
  <fills count="6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FDE9E7"/>
        <bgColor rgb="00FDE9E7"/>
      </patternFill>
    </fill>
    <fill>
      <patternFill patternType="solid">
        <fgColor rgb="00E3F1F3"/>
      </patternFill>
    </fill>
    <fill>
      <patternFill patternType="solid">
        <fgColor rgb="00E8F0FA"/>
        <bgColor rgb="00E8F0FA"/>
      </patternFill>
    </fill>
  </fills>
  <borders count="4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 style="thin">
        <color rgb="00A6A6A6"/>
      </left>
      <right style="thin">
        <color rgb="00A6A6A6"/>
      </right>
    </border>
    <border>
      <left style="thin">
        <color rgb="00A6A6A6"/>
      </left>
      <right style="thin">
        <color rgb="00A6A6A6"/>
      </right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164" fontId="1" fillId="2" borderId="1" applyAlignment="1" pivotButton="0" quotePrefix="0" xfId="0">
      <alignment horizontal="right" vertical="center" shrinkToFit="1"/>
    </xf>
    <xf numFmtId="165" fontId="1" fillId="2" borderId="1" applyAlignment="1" pivotButton="0" quotePrefix="0" xfId="0">
      <alignment horizontal="left" vertical="center" shrinkToFit="1"/>
    </xf>
    <xf numFmtId="0" fontId="1" fillId="0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horizontal="center" vertical="center" shrinkToFit="1"/>
    </xf>
    <xf numFmtId="0" fontId="3" fillId="4" borderId="1" applyAlignment="1" pivotButton="0" quotePrefix="0" xfId="0">
      <alignment horizontal="center" vertical="center" shrinkToFit="1"/>
    </xf>
    <xf numFmtId="0" fontId="3" fillId="5" borderId="1" applyAlignment="1" pivotButton="0" quotePrefix="0" xfId="0">
      <alignment horizontal="center" vertical="center" shrinkToFit="1"/>
    </xf>
    <xf numFmtId="166" fontId="3" fillId="0" borderId="1" applyAlignment="1" pivotButton="0" quotePrefix="0" xfId="0">
      <alignment horizontal="left" vertical="center" shrinkToFit="1"/>
    </xf>
    <xf numFmtId="0" fontId="5" fillId="0" borderId="2" applyAlignment="1" pivotButton="0" quotePrefix="0" xfId="0">
      <alignment vertical="center" shrinkToFit="1"/>
    </xf>
    <xf numFmtId="0" fontId="4" fillId="0" borderId="2" applyAlignment="1" pivotButton="0" quotePrefix="0" xfId="0">
      <alignment vertical="center" shrinkToFit="1"/>
    </xf>
    <xf numFmtId="0" fontId="4" fillId="0" borderId="3" applyAlignment="1" pivotButton="0" quotePrefix="0" xfId="0">
      <alignment vertical="center" shrinkToFit="1"/>
    </xf>
    <xf numFmtId="0" fontId="6" fillId="4" borderId="1" applyAlignment="1" pivotButton="0" quotePrefix="0" xfId="0">
      <alignment horizontal="center" vertical="center" shrinkToFit="1"/>
    </xf>
    <xf numFmtId="0" fontId="0" fillId="0" borderId="1" pivotButton="0" quotePrefix="0" xfId="0"/>
    <xf numFmtId="0" fontId="7" fillId="4" borderId="1" applyAlignment="1" pivotButton="0" quotePrefix="0" xfId="0">
      <alignment horizontal="center" vertical="center" shrinkToFit="1"/>
    </xf>
    <xf numFmtId="168" fontId="3" fillId="2" borderId="1" applyAlignment="1" pivotButton="0" quotePrefix="0" xfId="0">
      <alignment horizontal="left" vertical="center" shrinkToFit="1"/>
    </xf>
    <xf numFmtId="0" fontId="3" fillId="2" borderId="1" applyAlignment="1" pivotButton="0" quotePrefix="0" xfId="0">
      <alignment horizontal="center" vertical="center" shrinkToFit="1"/>
    </xf>
    <xf numFmtId="169" fontId="8" fillId="0" borderId="1" applyAlignment="1" pivotButton="0" quotePrefix="0" xfId="0">
      <alignment horizontal="center" vertical="center" shrinkToFit="1"/>
    </xf>
    <xf numFmtId="0" fontId="9" fillId="0" borderId="1" applyAlignment="1" pivotButton="0" quotePrefix="0" xfId="0">
      <alignment horizontal="left" vertical="top" wrapText="1"/>
    </xf>
    <xf numFmtId="170" fontId="0" fillId="0" borderId="0" pivotButton="0" quotePrefix="0" xfId="0"/>
  </cellXfs>
  <cellStyles count="1">
    <cellStyle name="Normal" xfId="0" builtinId="0" hidden="0"/>
  </cellStyles>
  <dxfs count="5">
    <dxf>
      <fill>
        <patternFill patternType="solid">
          <fgColor rgb="00F2F2F2"/>
          <bgColor rgb="00F2F2F2"/>
        </patternFill>
      </fill>
    </dxf>
    <dxf>
      <font>
        <b val="1"/>
        <color rgb="00C00000"/>
      </font>
    </dxf>
    <dxf>
      <font>
        <b val="1"/>
        <color rgb="002E75B6"/>
      </font>
    </dxf>
    <dxf>
      <fill>
        <patternFill patternType="solid">
          <fgColor rgb="00E8F0FA"/>
          <bgColor rgb="00E8F0FA"/>
        </patternFill>
      </fill>
    </dxf>
    <dxf>
      <fill>
        <patternFill patternType="solid">
          <fgColor rgb="00FDE9E7"/>
          <bgColor rgb="00FDE9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1">
      <c r="A1" s="1" t="n">
        <v>2026</v>
      </c>
      <c r="B1" s="2" t="n">
        <v>12</v>
      </c>
      <c r="C1" s="3" t="inlineStr">
        <is>
          <t>の予定表</t>
        </is>
      </c>
      <c r="F1" s="4" t="inlineStr">
        <is>
          <t>← 年と月を入れると日付が入ります</t>
        </is>
      </c>
    </row>
    <row r="3">
      <c r="A3" s="5" t="inlineStr">
        <is>
          <t>日</t>
        </is>
      </c>
      <c r="B3" s="6" t="inlineStr">
        <is>
          <t>月</t>
        </is>
      </c>
      <c r="C3" s="6" t="inlineStr">
        <is>
          <t>火</t>
        </is>
      </c>
      <c r="D3" s="6" t="inlineStr">
        <is>
          <t>水</t>
        </is>
      </c>
      <c r="E3" s="6" t="inlineStr">
        <is>
          <t>木</t>
        </is>
      </c>
      <c r="F3" s="6" t="inlineStr">
        <is>
          <t>金</t>
        </is>
      </c>
      <c r="G3" s="7" t="inlineStr">
        <is>
          <t>土</t>
        </is>
      </c>
    </row>
    <row r="4" ht="18" customHeight="1">
      <c r="A4" s="8">
        <f>IF(MONTH(DATE($A$1,$B$1,1)-WEEKDAY(DATE($A$1,$B$1,1))+1+0)=$B$1,DATE($A$1,$B$1,1)-WEEKDAY(DATE($A$1,$B$1,1))+1+0,"")</f>
        <v/>
      </c>
      <c r="B4" s="8">
        <f>IF(MONTH(DATE($A$1,$B$1,1)-WEEKDAY(DATE($A$1,$B$1,1))+1+1)=$B$1,DATE($A$1,$B$1,1)-WEEKDAY(DATE($A$1,$B$1,1))+1+1,"")</f>
        <v/>
      </c>
      <c r="C4" s="8">
        <f>IF(MONTH(DATE($A$1,$B$1,1)-WEEKDAY(DATE($A$1,$B$1,1))+1+2)=$B$1,DATE($A$1,$B$1,1)-WEEKDAY(DATE($A$1,$B$1,1))+1+2,"")</f>
        <v/>
      </c>
      <c r="D4" s="8">
        <f>IF(MONTH(DATE($A$1,$B$1,1)-WEEKDAY(DATE($A$1,$B$1,1))+1+3)=$B$1,DATE($A$1,$B$1,1)-WEEKDAY(DATE($A$1,$B$1,1))+1+3,"")</f>
        <v/>
      </c>
      <c r="E4" s="8">
        <f>IF(MONTH(DATE($A$1,$B$1,1)-WEEKDAY(DATE($A$1,$B$1,1))+1+4)=$B$1,DATE($A$1,$B$1,1)-WEEKDAY(DATE($A$1,$B$1,1))+1+4,"")</f>
        <v/>
      </c>
      <c r="F4" s="8">
        <f>IF(MONTH(DATE($A$1,$B$1,1)-WEEKDAY(DATE($A$1,$B$1,1))+1+5)=$B$1,DATE($A$1,$B$1,1)-WEEKDAY(DATE($A$1,$B$1,1))+1+5,"")</f>
        <v/>
      </c>
      <c r="G4" s="8">
        <f>IF(MONTH(DATE($A$1,$B$1,1)-WEEKDAY(DATE($A$1,$B$1,1))+1+6)=$B$1,DATE($A$1,$B$1,1)-WEEKDAY(DATE($A$1,$B$1,1))+1+6,"")</f>
        <v/>
      </c>
    </row>
    <row r="5" ht="17" customHeight="1">
      <c r="A5" s="9">
        <f>IF(A4="","",IFERROR(VLOOKUP(A4,祝日!$A$2:$B$65,2,FALSE),""))</f>
        <v/>
      </c>
      <c r="B5" s="9">
        <f>IF(B4="","",IFERROR(VLOOKUP(B4,祝日!$A$2:$B$65,2,FALSE),""))</f>
        <v/>
      </c>
      <c r="C5" s="9">
        <f>IF(C4="","",IFERROR(VLOOKUP(C4,祝日!$A$2:$B$65,2,FALSE),""))</f>
        <v/>
      </c>
      <c r="D5" s="9">
        <f>IF(D4="","",IFERROR(VLOOKUP(D4,祝日!$A$2:$B$65,2,FALSE),""))</f>
        <v/>
      </c>
      <c r="E5" s="9">
        <f>IF(E4="","",IFERROR(VLOOKUP(E4,祝日!$A$2:$B$65,2,FALSE),""))</f>
        <v/>
      </c>
      <c r="F5" s="9">
        <f>IF(F4="","",IFERROR(VLOOKUP(F4,祝日!$A$2:$B$65,2,FALSE),""))</f>
        <v/>
      </c>
      <c r="G5" s="9">
        <f>IF(G4="","",IFERROR(VLOOKUP(G4,祝日!$A$2:$B$65,2,FALSE),""))</f>
        <v/>
      </c>
    </row>
    <row r="6" ht="17" customHeight="1">
      <c r="A6" s="10" t="n"/>
      <c r="B6" s="10" t="n"/>
      <c r="C6" s="10" t="n"/>
      <c r="D6" s="10" t="n"/>
      <c r="E6" s="10" t="n"/>
      <c r="F6" s="10" t="n"/>
      <c r="G6" s="10" t="n"/>
    </row>
    <row r="7" ht="17" customHeight="1">
      <c r="A7" s="11" t="n"/>
      <c r="B7" s="11" t="n"/>
      <c r="C7" s="11" t="n"/>
      <c r="D7" s="11" t="n"/>
      <c r="E7" s="11" t="n"/>
      <c r="F7" s="11" t="n"/>
      <c r="G7" s="11" t="n"/>
    </row>
    <row r="8" ht="18" customHeight="1">
      <c r="A8" s="8">
        <f>IF(MONTH(DATE($A$1,$B$1,1)-WEEKDAY(DATE($A$1,$B$1,1))+1+7)=$B$1,DATE($A$1,$B$1,1)-WEEKDAY(DATE($A$1,$B$1,1))+1+7,"")</f>
        <v/>
      </c>
      <c r="B8" s="8">
        <f>IF(MONTH(DATE($A$1,$B$1,1)-WEEKDAY(DATE($A$1,$B$1,1))+1+8)=$B$1,DATE($A$1,$B$1,1)-WEEKDAY(DATE($A$1,$B$1,1))+1+8,"")</f>
        <v/>
      </c>
      <c r="C8" s="8">
        <f>IF(MONTH(DATE($A$1,$B$1,1)-WEEKDAY(DATE($A$1,$B$1,1))+1+9)=$B$1,DATE($A$1,$B$1,1)-WEEKDAY(DATE($A$1,$B$1,1))+1+9,"")</f>
        <v/>
      </c>
      <c r="D8" s="8">
        <f>IF(MONTH(DATE($A$1,$B$1,1)-WEEKDAY(DATE($A$1,$B$1,1))+1+10)=$B$1,DATE($A$1,$B$1,1)-WEEKDAY(DATE($A$1,$B$1,1))+1+10,"")</f>
        <v/>
      </c>
      <c r="E8" s="8">
        <f>IF(MONTH(DATE($A$1,$B$1,1)-WEEKDAY(DATE($A$1,$B$1,1))+1+11)=$B$1,DATE($A$1,$B$1,1)-WEEKDAY(DATE($A$1,$B$1,1))+1+11,"")</f>
        <v/>
      </c>
      <c r="F8" s="8">
        <f>IF(MONTH(DATE($A$1,$B$1,1)-WEEKDAY(DATE($A$1,$B$1,1))+1+12)=$B$1,DATE($A$1,$B$1,1)-WEEKDAY(DATE($A$1,$B$1,1))+1+12,"")</f>
        <v/>
      </c>
      <c r="G8" s="8">
        <f>IF(MONTH(DATE($A$1,$B$1,1)-WEEKDAY(DATE($A$1,$B$1,1))+1+13)=$B$1,DATE($A$1,$B$1,1)-WEEKDAY(DATE($A$1,$B$1,1))+1+13,"")</f>
        <v/>
      </c>
    </row>
    <row r="9" ht="17" customHeight="1">
      <c r="A9" s="9">
        <f>IF(A8="","",IFERROR(VLOOKUP(A8,祝日!$A$2:$B$65,2,FALSE),""))</f>
        <v/>
      </c>
      <c r="B9" s="9">
        <f>IF(B8="","",IFERROR(VLOOKUP(B8,祝日!$A$2:$B$65,2,FALSE),""))</f>
        <v/>
      </c>
      <c r="C9" s="9">
        <f>IF(C8="","",IFERROR(VLOOKUP(C8,祝日!$A$2:$B$65,2,FALSE),""))</f>
        <v/>
      </c>
      <c r="D9" s="9">
        <f>IF(D8="","",IFERROR(VLOOKUP(D8,祝日!$A$2:$B$65,2,FALSE),""))</f>
        <v/>
      </c>
      <c r="E9" s="9">
        <f>IF(E8="","",IFERROR(VLOOKUP(E8,祝日!$A$2:$B$65,2,FALSE),""))</f>
        <v/>
      </c>
      <c r="F9" s="9">
        <f>IF(F8="","",IFERROR(VLOOKUP(F8,祝日!$A$2:$B$65,2,FALSE),""))</f>
        <v/>
      </c>
      <c r="G9" s="9">
        <f>IF(G8="","",IFERROR(VLOOKUP(G8,祝日!$A$2:$B$65,2,FALSE),""))</f>
        <v/>
      </c>
    </row>
    <row r="10" ht="17" customHeight="1">
      <c r="A10" s="10" t="n"/>
      <c r="B10" s="10" t="n"/>
      <c r="C10" s="10" t="n"/>
      <c r="D10" s="10" t="n"/>
      <c r="E10" s="10" t="n"/>
      <c r="F10" s="10" t="n"/>
      <c r="G10" s="10" t="n"/>
    </row>
    <row r="11" ht="17" customHeight="1">
      <c r="A11" s="11" t="n"/>
      <c r="B11" s="11" t="n"/>
      <c r="C11" s="11" t="n"/>
      <c r="D11" s="11" t="n"/>
      <c r="E11" s="11" t="n"/>
      <c r="F11" s="11" t="n"/>
      <c r="G11" s="11" t="n"/>
    </row>
    <row r="12" ht="18" customHeight="1">
      <c r="A12" s="8">
        <f>IF(MONTH(DATE($A$1,$B$1,1)-WEEKDAY(DATE($A$1,$B$1,1))+1+14)=$B$1,DATE($A$1,$B$1,1)-WEEKDAY(DATE($A$1,$B$1,1))+1+14,"")</f>
        <v/>
      </c>
      <c r="B12" s="8">
        <f>IF(MONTH(DATE($A$1,$B$1,1)-WEEKDAY(DATE($A$1,$B$1,1))+1+15)=$B$1,DATE($A$1,$B$1,1)-WEEKDAY(DATE($A$1,$B$1,1))+1+15,"")</f>
        <v/>
      </c>
      <c r="C12" s="8">
        <f>IF(MONTH(DATE($A$1,$B$1,1)-WEEKDAY(DATE($A$1,$B$1,1))+1+16)=$B$1,DATE($A$1,$B$1,1)-WEEKDAY(DATE($A$1,$B$1,1))+1+16,"")</f>
        <v/>
      </c>
      <c r="D12" s="8">
        <f>IF(MONTH(DATE($A$1,$B$1,1)-WEEKDAY(DATE($A$1,$B$1,1))+1+17)=$B$1,DATE($A$1,$B$1,1)-WEEKDAY(DATE($A$1,$B$1,1))+1+17,"")</f>
        <v/>
      </c>
      <c r="E12" s="8">
        <f>IF(MONTH(DATE($A$1,$B$1,1)-WEEKDAY(DATE($A$1,$B$1,1))+1+18)=$B$1,DATE($A$1,$B$1,1)-WEEKDAY(DATE($A$1,$B$1,1))+1+18,"")</f>
        <v/>
      </c>
      <c r="F12" s="8">
        <f>IF(MONTH(DATE($A$1,$B$1,1)-WEEKDAY(DATE($A$1,$B$1,1))+1+19)=$B$1,DATE($A$1,$B$1,1)-WEEKDAY(DATE($A$1,$B$1,1))+1+19,"")</f>
        <v/>
      </c>
      <c r="G12" s="8">
        <f>IF(MONTH(DATE($A$1,$B$1,1)-WEEKDAY(DATE($A$1,$B$1,1))+1+20)=$B$1,DATE($A$1,$B$1,1)-WEEKDAY(DATE($A$1,$B$1,1))+1+20,"")</f>
        <v/>
      </c>
    </row>
    <row r="13" ht="17" customHeight="1">
      <c r="A13" s="9">
        <f>IF(A12="","",IFERROR(VLOOKUP(A12,祝日!$A$2:$B$65,2,FALSE),""))</f>
        <v/>
      </c>
      <c r="B13" s="9">
        <f>IF(B12="","",IFERROR(VLOOKUP(B12,祝日!$A$2:$B$65,2,FALSE),""))</f>
        <v/>
      </c>
      <c r="C13" s="9">
        <f>IF(C12="","",IFERROR(VLOOKUP(C12,祝日!$A$2:$B$65,2,FALSE),""))</f>
        <v/>
      </c>
      <c r="D13" s="9">
        <f>IF(D12="","",IFERROR(VLOOKUP(D12,祝日!$A$2:$B$65,2,FALSE),""))</f>
        <v/>
      </c>
      <c r="E13" s="9">
        <f>IF(E12="","",IFERROR(VLOOKUP(E12,祝日!$A$2:$B$65,2,FALSE),""))</f>
        <v/>
      </c>
      <c r="F13" s="9">
        <f>IF(F12="","",IFERROR(VLOOKUP(F12,祝日!$A$2:$B$65,2,FALSE),""))</f>
        <v/>
      </c>
      <c r="G13" s="9">
        <f>IF(G12="","",IFERROR(VLOOKUP(G12,祝日!$A$2:$B$65,2,FALSE),""))</f>
        <v/>
      </c>
    </row>
    <row r="14" ht="17" customHeight="1">
      <c r="A14" s="10" t="n"/>
      <c r="B14" s="10" t="n"/>
      <c r="C14" s="10" t="n"/>
      <c r="D14" s="10" t="n"/>
      <c r="E14" s="10" t="n"/>
      <c r="F14" s="10" t="n"/>
      <c r="G14" s="10" t="n"/>
    </row>
    <row r="15" ht="17" customHeight="1">
      <c r="A15" s="11" t="n"/>
      <c r="B15" s="11" t="n"/>
      <c r="C15" s="11" t="n"/>
      <c r="D15" s="11" t="n"/>
      <c r="E15" s="11" t="n"/>
      <c r="F15" s="11" t="n"/>
      <c r="G15" s="11" t="n"/>
    </row>
    <row r="16" ht="18" customHeight="1">
      <c r="A16" s="8">
        <f>IF(MONTH(DATE($A$1,$B$1,1)-WEEKDAY(DATE($A$1,$B$1,1))+1+21)=$B$1,DATE($A$1,$B$1,1)-WEEKDAY(DATE($A$1,$B$1,1))+1+21,"")</f>
        <v/>
      </c>
      <c r="B16" s="8">
        <f>IF(MONTH(DATE($A$1,$B$1,1)-WEEKDAY(DATE($A$1,$B$1,1))+1+22)=$B$1,DATE($A$1,$B$1,1)-WEEKDAY(DATE($A$1,$B$1,1))+1+22,"")</f>
        <v/>
      </c>
      <c r="C16" s="8">
        <f>IF(MONTH(DATE($A$1,$B$1,1)-WEEKDAY(DATE($A$1,$B$1,1))+1+23)=$B$1,DATE($A$1,$B$1,1)-WEEKDAY(DATE($A$1,$B$1,1))+1+23,"")</f>
        <v/>
      </c>
      <c r="D16" s="8">
        <f>IF(MONTH(DATE($A$1,$B$1,1)-WEEKDAY(DATE($A$1,$B$1,1))+1+24)=$B$1,DATE($A$1,$B$1,1)-WEEKDAY(DATE($A$1,$B$1,1))+1+24,"")</f>
        <v/>
      </c>
      <c r="E16" s="8">
        <f>IF(MONTH(DATE($A$1,$B$1,1)-WEEKDAY(DATE($A$1,$B$1,1))+1+25)=$B$1,DATE($A$1,$B$1,1)-WEEKDAY(DATE($A$1,$B$1,1))+1+25,"")</f>
        <v/>
      </c>
      <c r="F16" s="8">
        <f>IF(MONTH(DATE($A$1,$B$1,1)-WEEKDAY(DATE($A$1,$B$1,1))+1+26)=$B$1,DATE($A$1,$B$1,1)-WEEKDAY(DATE($A$1,$B$1,1))+1+26,"")</f>
        <v/>
      </c>
      <c r="G16" s="8">
        <f>IF(MONTH(DATE($A$1,$B$1,1)-WEEKDAY(DATE($A$1,$B$1,1))+1+27)=$B$1,DATE($A$1,$B$1,1)-WEEKDAY(DATE($A$1,$B$1,1))+1+27,"")</f>
        <v/>
      </c>
    </row>
    <row r="17" ht="17" customHeight="1">
      <c r="A17" s="9">
        <f>IF(A16="","",IFERROR(VLOOKUP(A16,祝日!$A$2:$B$65,2,FALSE),""))</f>
        <v/>
      </c>
      <c r="B17" s="9">
        <f>IF(B16="","",IFERROR(VLOOKUP(B16,祝日!$A$2:$B$65,2,FALSE),""))</f>
        <v/>
      </c>
      <c r="C17" s="9">
        <f>IF(C16="","",IFERROR(VLOOKUP(C16,祝日!$A$2:$B$65,2,FALSE),""))</f>
        <v/>
      </c>
      <c r="D17" s="9">
        <f>IF(D16="","",IFERROR(VLOOKUP(D16,祝日!$A$2:$B$65,2,FALSE),""))</f>
        <v/>
      </c>
      <c r="E17" s="9">
        <f>IF(E16="","",IFERROR(VLOOKUP(E16,祝日!$A$2:$B$65,2,FALSE),""))</f>
        <v/>
      </c>
      <c r="F17" s="9">
        <f>IF(F16="","",IFERROR(VLOOKUP(F16,祝日!$A$2:$B$65,2,FALSE),""))</f>
        <v/>
      </c>
      <c r="G17" s="9">
        <f>IF(G16="","",IFERROR(VLOOKUP(G16,祝日!$A$2:$B$65,2,FALSE),""))</f>
        <v/>
      </c>
    </row>
    <row r="18" ht="17" customHeight="1">
      <c r="A18" s="10" t="n"/>
      <c r="B18" s="10" t="n"/>
      <c r="C18" s="10" t="n"/>
      <c r="D18" s="10" t="n"/>
      <c r="E18" s="10" t="n"/>
      <c r="F18" s="10" t="n"/>
      <c r="G18" s="10" t="n"/>
    </row>
    <row r="19" ht="17" customHeight="1">
      <c r="A19" s="11" t="n"/>
      <c r="B19" s="11" t="n"/>
      <c r="C19" s="11" t="n"/>
      <c r="D19" s="11" t="n"/>
      <c r="E19" s="11" t="n"/>
      <c r="F19" s="11" t="n"/>
      <c r="G19" s="11" t="n"/>
    </row>
    <row r="20" ht="18" customHeight="1">
      <c r="A20" s="8">
        <f>IF(MONTH(DATE($A$1,$B$1,1)-WEEKDAY(DATE($A$1,$B$1,1))+1+28)=$B$1,DATE($A$1,$B$1,1)-WEEKDAY(DATE($A$1,$B$1,1))+1+28,"")</f>
        <v/>
      </c>
      <c r="B20" s="8">
        <f>IF(MONTH(DATE($A$1,$B$1,1)-WEEKDAY(DATE($A$1,$B$1,1))+1+29)=$B$1,DATE($A$1,$B$1,1)-WEEKDAY(DATE($A$1,$B$1,1))+1+29,"")</f>
        <v/>
      </c>
      <c r="C20" s="8">
        <f>IF(MONTH(DATE($A$1,$B$1,1)-WEEKDAY(DATE($A$1,$B$1,1))+1+30)=$B$1,DATE($A$1,$B$1,1)-WEEKDAY(DATE($A$1,$B$1,1))+1+30,"")</f>
        <v/>
      </c>
      <c r="D20" s="8">
        <f>IF(MONTH(DATE($A$1,$B$1,1)-WEEKDAY(DATE($A$1,$B$1,1))+1+31)=$B$1,DATE($A$1,$B$1,1)-WEEKDAY(DATE($A$1,$B$1,1))+1+31,"")</f>
        <v/>
      </c>
      <c r="E20" s="8">
        <f>IF(MONTH(DATE($A$1,$B$1,1)-WEEKDAY(DATE($A$1,$B$1,1))+1+32)=$B$1,DATE($A$1,$B$1,1)-WEEKDAY(DATE($A$1,$B$1,1))+1+32,"")</f>
        <v/>
      </c>
      <c r="F20" s="8">
        <f>IF(MONTH(DATE($A$1,$B$1,1)-WEEKDAY(DATE($A$1,$B$1,1))+1+33)=$B$1,DATE($A$1,$B$1,1)-WEEKDAY(DATE($A$1,$B$1,1))+1+33,"")</f>
        <v/>
      </c>
      <c r="G20" s="8">
        <f>IF(MONTH(DATE($A$1,$B$1,1)-WEEKDAY(DATE($A$1,$B$1,1))+1+34)=$B$1,DATE($A$1,$B$1,1)-WEEKDAY(DATE($A$1,$B$1,1))+1+34,"")</f>
        <v/>
      </c>
    </row>
    <row r="21" ht="17" customHeight="1">
      <c r="A21" s="9">
        <f>IF(A20="","",IFERROR(VLOOKUP(A20,祝日!$A$2:$B$65,2,FALSE),""))</f>
        <v/>
      </c>
      <c r="B21" s="9">
        <f>IF(B20="","",IFERROR(VLOOKUP(B20,祝日!$A$2:$B$65,2,FALSE),""))</f>
        <v/>
      </c>
      <c r="C21" s="9">
        <f>IF(C20="","",IFERROR(VLOOKUP(C20,祝日!$A$2:$B$65,2,FALSE),""))</f>
        <v/>
      </c>
      <c r="D21" s="9">
        <f>IF(D20="","",IFERROR(VLOOKUP(D20,祝日!$A$2:$B$65,2,FALSE),""))</f>
        <v/>
      </c>
      <c r="E21" s="9">
        <f>IF(E20="","",IFERROR(VLOOKUP(E20,祝日!$A$2:$B$65,2,FALSE),""))</f>
        <v/>
      </c>
      <c r="F21" s="9">
        <f>IF(F20="","",IFERROR(VLOOKUP(F20,祝日!$A$2:$B$65,2,FALSE),""))</f>
        <v/>
      </c>
      <c r="G21" s="9">
        <f>IF(G20="","",IFERROR(VLOOKUP(G20,祝日!$A$2:$B$65,2,FALSE),""))</f>
        <v/>
      </c>
    </row>
    <row r="22" ht="17" customHeight="1">
      <c r="A22" s="10" t="n"/>
      <c r="B22" s="10" t="n"/>
      <c r="C22" s="10" t="n"/>
      <c r="D22" s="10" t="n"/>
      <c r="E22" s="10" t="n"/>
      <c r="F22" s="10" t="n"/>
      <c r="G22" s="10" t="n"/>
    </row>
    <row r="23" ht="17" customHeight="1">
      <c r="A23" s="11" t="n"/>
      <c r="B23" s="11" t="n"/>
      <c r="C23" s="11" t="n"/>
      <c r="D23" s="11" t="n"/>
      <c r="E23" s="11" t="n"/>
      <c r="F23" s="11" t="n"/>
      <c r="G23" s="11" t="n"/>
    </row>
    <row r="24" ht="18" customHeight="1">
      <c r="A24" s="8">
        <f>IF(MONTH(DATE($A$1,$B$1,1)-WEEKDAY(DATE($A$1,$B$1,1))+1+35)=$B$1,DATE($A$1,$B$1,1)-WEEKDAY(DATE($A$1,$B$1,1))+1+35,"")</f>
        <v/>
      </c>
      <c r="B24" s="8">
        <f>IF(MONTH(DATE($A$1,$B$1,1)-WEEKDAY(DATE($A$1,$B$1,1))+1+36)=$B$1,DATE($A$1,$B$1,1)-WEEKDAY(DATE($A$1,$B$1,1))+1+36,"")</f>
        <v/>
      </c>
      <c r="C24" s="8">
        <f>IF(MONTH(DATE($A$1,$B$1,1)-WEEKDAY(DATE($A$1,$B$1,1))+1+37)=$B$1,DATE($A$1,$B$1,1)-WEEKDAY(DATE($A$1,$B$1,1))+1+37,"")</f>
        <v/>
      </c>
      <c r="D24" s="8">
        <f>IF(MONTH(DATE($A$1,$B$1,1)-WEEKDAY(DATE($A$1,$B$1,1))+1+38)=$B$1,DATE($A$1,$B$1,1)-WEEKDAY(DATE($A$1,$B$1,1))+1+38,"")</f>
        <v/>
      </c>
      <c r="E24" s="8">
        <f>IF(MONTH(DATE($A$1,$B$1,1)-WEEKDAY(DATE($A$1,$B$1,1))+1+39)=$B$1,DATE($A$1,$B$1,1)-WEEKDAY(DATE($A$1,$B$1,1))+1+39,"")</f>
        <v/>
      </c>
      <c r="F24" s="8">
        <f>IF(MONTH(DATE($A$1,$B$1,1)-WEEKDAY(DATE($A$1,$B$1,1))+1+40)=$B$1,DATE($A$1,$B$1,1)-WEEKDAY(DATE($A$1,$B$1,1))+1+40,"")</f>
        <v/>
      </c>
      <c r="G24" s="8">
        <f>IF(MONTH(DATE($A$1,$B$1,1)-WEEKDAY(DATE($A$1,$B$1,1))+1+41)=$B$1,DATE($A$1,$B$1,1)-WEEKDAY(DATE($A$1,$B$1,1))+1+41,"")</f>
        <v/>
      </c>
    </row>
    <row r="25" ht="17" customHeight="1">
      <c r="A25" s="9">
        <f>IF(A24="","",IFERROR(VLOOKUP(A24,祝日!$A$2:$B$65,2,FALSE),""))</f>
        <v/>
      </c>
      <c r="B25" s="9">
        <f>IF(B24="","",IFERROR(VLOOKUP(B24,祝日!$A$2:$B$65,2,FALSE),""))</f>
        <v/>
      </c>
      <c r="C25" s="9">
        <f>IF(C24="","",IFERROR(VLOOKUP(C24,祝日!$A$2:$B$65,2,FALSE),""))</f>
        <v/>
      </c>
      <c r="D25" s="9">
        <f>IF(D24="","",IFERROR(VLOOKUP(D24,祝日!$A$2:$B$65,2,FALSE),""))</f>
        <v/>
      </c>
      <c r="E25" s="9">
        <f>IF(E24="","",IFERROR(VLOOKUP(E24,祝日!$A$2:$B$65,2,FALSE),""))</f>
        <v/>
      </c>
      <c r="F25" s="9">
        <f>IF(F24="","",IFERROR(VLOOKUP(F24,祝日!$A$2:$B$65,2,FALSE),""))</f>
        <v/>
      </c>
      <c r="G25" s="9">
        <f>IF(G24="","",IFERROR(VLOOKUP(G24,祝日!$A$2:$B$65,2,FALSE),""))</f>
        <v/>
      </c>
    </row>
    <row r="26" ht="17" customHeight="1">
      <c r="A26" s="10" t="n"/>
      <c r="B26" s="10" t="n"/>
      <c r="C26" s="10" t="n"/>
      <c r="D26" s="10" t="n"/>
      <c r="E26" s="10" t="n"/>
      <c r="F26" s="10" t="n"/>
      <c r="G26" s="10" t="n"/>
    </row>
    <row r="27" ht="17" customHeight="1">
      <c r="A27" s="11" t="n"/>
      <c r="B27" s="11" t="n"/>
      <c r="C27" s="11" t="n"/>
      <c r="D27" s="11" t="n"/>
      <c r="E27" s="11" t="n"/>
      <c r="F27" s="11" t="n"/>
      <c r="G27" s="11" t="n"/>
    </row>
    <row r="29">
      <c r="A29" s="12" t="inlineStr">
        <is>
          <t>今月の目標・メモ</t>
        </is>
      </c>
      <c r="B29" s="13" t="n"/>
      <c r="C29" s="13" t="n"/>
      <c r="D29" s="13" t="n"/>
      <c r="E29" s="13" t="n"/>
      <c r="F29" s="13" t="n"/>
      <c r="G29" s="13" t="n"/>
    </row>
    <row r="30">
      <c r="B30" s="13" t="n"/>
      <c r="C30" s="13" t="n"/>
      <c r="D30" s="13" t="n"/>
      <c r="E30" s="13" t="n"/>
      <c r="F30" s="13" t="n"/>
      <c r="G30" s="13" t="n"/>
    </row>
    <row r="31">
      <c r="B31" s="13" t="n"/>
      <c r="C31" s="13" t="n"/>
      <c r="D31" s="13" t="n"/>
      <c r="E31" s="13" t="n"/>
      <c r="F31" s="13" t="n"/>
      <c r="G31" s="13" t="n"/>
    </row>
  </sheetData>
  <mergeCells count="2">
    <mergeCell ref="B29:G31"/>
    <mergeCell ref="C1:E1"/>
  </mergeCells>
  <conditionalFormatting sqref="A4:G7">
    <cfRule type="expression" priority="1" dxfId="0">
      <formula>A$4=""</formula>
    </cfRule>
  </conditionalFormatting>
  <conditionalFormatting sqref="A8:G11">
    <cfRule type="expression" priority="2" dxfId="0">
      <formula>A$8=""</formula>
    </cfRule>
  </conditionalFormatting>
  <conditionalFormatting sqref="A12:G15">
    <cfRule type="expression" priority="3" dxfId="0">
      <formula>A$12=""</formula>
    </cfRule>
  </conditionalFormatting>
  <conditionalFormatting sqref="A16:G19">
    <cfRule type="expression" priority="4" dxfId="0">
      <formula>A$16=""</formula>
    </cfRule>
  </conditionalFormatting>
  <conditionalFormatting sqref="A20:G23">
    <cfRule type="expression" priority="5" dxfId="0">
      <formula>A$20=""</formula>
    </cfRule>
  </conditionalFormatting>
  <conditionalFormatting sqref="A24:G27">
    <cfRule type="expression" priority="6" dxfId="0">
      <formula>A$24=""</formula>
    </cfRule>
  </conditionalFormatting>
  <conditionalFormatting sqref="A4:G4">
    <cfRule type="expression" priority="7" dxfId="1">
      <formula>AND(A4&lt;&gt;"",OR(WEEKDAY(A4)=1,COUNTIF(祝日!$A$2:$A$65,A4)&gt;0))</formula>
    </cfRule>
    <cfRule type="expression" priority="8" dxfId="2">
      <formula>AND(A4&lt;&gt;"",WEEKDAY(A4)=7)</formula>
    </cfRule>
  </conditionalFormatting>
  <conditionalFormatting sqref="A8:G8">
    <cfRule type="expression" priority="9" dxfId="1">
      <formula>AND(A8&lt;&gt;"",OR(WEEKDAY(A8)=1,COUNTIF(祝日!$A$2:$A$65,A8)&gt;0))</formula>
    </cfRule>
    <cfRule type="expression" priority="10" dxfId="2">
      <formula>AND(A8&lt;&gt;"",WEEKDAY(A8)=7)</formula>
    </cfRule>
  </conditionalFormatting>
  <conditionalFormatting sqref="A12:G12">
    <cfRule type="expression" priority="11" dxfId="1">
      <formula>AND(A12&lt;&gt;"",OR(WEEKDAY(A12)=1,COUNTIF(祝日!$A$2:$A$65,A12)&gt;0))</formula>
    </cfRule>
    <cfRule type="expression" priority="12" dxfId="2">
      <formula>AND(A12&lt;&gt;"",WEEKDAY(A12)=7)</formula>
    </cfRule>
  </conditionalFormatting>
  <conditionalFormatting sqref="A16:G16">
    <cfRule type="expression" priority="13" dxfId="1">
      <formula>AND(A16&lt;&gt;"",OR(WEEKDAY(A16)=1,COUNTIF(祝日!$A$2:$A$65,A16)&gt;0))</formula>
    </cfRule>
    <cfRule type="expression" priority="14" dxfId="2">
      <formula>AND(A16&lt;&gt;"",WEEKDAY(A16)=7)</formula>
    </cfRule>
  </conditionalFormatting>
  <conditionalFormatting sqref="A20:G20">
    <cfRule type="expression" priority="15" dxfId="1">
      <formula>AND(A20&lt;&gt;"",OR(WEEKDAY(A20)=1,COUNTIF(祝日!$A$2:$A$65,A20)&gt;0))</formula>
    </cfRule>
    <cfRule type="expression" priority="16" dxfId="2">
      <formula>AND(A20&lt;&gt;"",WEEKDAY(A20)=7)</formula>
    </cfRule>
  </conditionalFormatting>
  <conditionalFormatting sqref="A24:G24">
    <cfRule type="expression" priority="17" dxfId="1">
      <formula>AND(A24&lt;&gt;"",OR(WEEKDAY(A24)=1,COUNTIF(祝日!$A$2:$A$65,A24)&gt;0))</formula>
    </cfRule>
    <cfRule type="expression" priority="18" dxfId="2">
      <formula>AND(A24&lt;&gt;"",WEEKDAY(A24)=7)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3" t="inlineStr">
        <is>
          <t>家族の週間予定表</t>
        </is>
      </c>
    </row>
    <row r="2">
      <c r="A2" s="14" t="inlineStr">
        <is>
          <t>週のはじめ</t>
        </is>
      </c>
      <c r="B2" s="15" t="n">
        <v>46363</v>
      </c>
      <c r="C2" s="4" t="inlineStr">
        <is>
          <t>← 月曜日の日付を入れると7日分の日付が入ります</t>
        </is>
      </c>
    </row>
    <row r="4">
      <c r="A4" s="12" t="inlineStr">
        <is>
          <t>日付</t>
        </is>
      </c>
      <c r="B4" s="16" t="inlineStr">
        <is>
          <t>パパ</t>
        </is>
      </c>
      <c r="C4" s="16" t="inlineStr">
        <is>
          <t>ママ</t>
        </is>
      </c>
      <c r="D4" s="16" t="inlineStr">
        <is>
          <t>さくら</t>
        </is>
      </c>
      <c r="E4" s="16" t="inlineStr">
        <is>
          <t>はると</t>
        </is>
      </c>
      <c r="F4" s="16" t="inlineStr">
        <is>
          <t>家族みんな</t>
        </is>
      </c>
    </row>
    <row r="5" ht="52" customHeight="1">
      <c r="A5" s="17">
        <f>$B$2+0</f>
        <v/>
      </c>
      <c r="B5" s="18" t="n"/>
      <c r="C5" s="18" t="n"/>
      <c r="D5" s="18" t="inlineStr">
        <is>
          <t>スイミング 17:00</t>
        </is>
      </c>
      <c r="E5" s="18" t="n"/>
      <c r="F5" s="18" t="inlineStr">
        <is>
          <t>ゴミ出し(燃える)</t>
        </is>
      </c>
    </row>
    <row r="6" ht="52" customHeight="1">
      <c r="A6" s="17">
        <f>$B$2+1</f>
        <v/>
      </c>
      <c r="B6" s="18" t="n"/>
      <c r="C6" s="18" t="n"/>
      <c r="D6" s="18" t="n"/>
      <c r="E6" s="18" t="n"/>
      <c r="F6" s="18" t="n"/>
    </row>
    <row r="7" ht="52" customHeight="1">
      <c r="A7" s="17">
        <f>$B$2+2</f>
        <v/>
      </c>
      <c r="B7" s="18" t="inlineStr">
        <is>
          <t>飲み会</t>
        </is>
      </c>
      <c r="C7" s="18" t="n"/>
      <c r="D7" s="18" t="n"/>
      <c r="E7" s="18" t="inlineStr">
        <is>
          <t>サッカー 16:00</t>
        </is>
      </c>
      <c r="F7" s="18" t="n"/>
    </row>
    <row r="8" ht="52" customHeight="1">
      <c r="A8" s="17">
        <f>$B$2+3</f>
        <v/>
      </c>
      <c r="B8" s="18" t="n"/>
      <c r="C8" s="18" t="n"/>
      <c r="D8" s="18" t="n"/>
      <c r="E8" s="18" t="n"/>
      <c r="F8" s="18" t="n"/>
    </row>
    <row r="9" ht="52" customHeight="1">
      <c r="A9" s="17">
        <f>$B$2+4</f>
        <v/>
      </c>
      <c r="B9" s="18" t="n"/>
      <c r="C9" s="18" t="n"/>
      <c r="D9" s="18" t="n"/>
      <c r="E9" s="18" t="n"/>
      <c r="F9" s="18" t="n"/>
    </row>
    <row r="10" ht="52" customHeight="1">
      <c r="A10" s="17">
        <f>$B$2+5</f>
        <v/>
      </c>
      <c r="B10" s="18" t="n"/>
      <c r="C10" s="18" t="inlineStr">
        <is>
          <t>美容院 10:00</t>
        </is>
      </c>
      <c r="D10" s="18" t="n"/>
      <c r="E10" s="18" t="n"/>
      <c r="F10" s="18" t="inlineStr">
        <is>
          <t>買い物</t>
        </is>
      </c>
    </row>
    <row r="11" ht="52" customHeight="1">
      <c r="A11" s="17">
        <f>$B$2+6</f>
        <v/>
      </c>
      <c r="B11" s="18" t="n"/>
      <c r="C11" s="18" t="n"/>
      <c r="D11" s="18" t="n"/>
      <c r="E11" s="18" t="n"/>
      <c r="F11" s="18" t="inlineStr">
        <is>
          <t>おばあちゃんの家</t>
        </is>
      </c>
    </row>
  </sheetData>
  <mergeCells count="1">
    <mergeCell ref="A1:D1"/>
  </mergeCells>
  <conditionalFormatting sqref="A5:A11">
    <cfRule type="expression" priority="1" dxfId="3">
      <formula>WEEKDAY(A5)=7</formula>
    </cfRule>
    <cfRule type="expression" priority="2" dxfId="4">
      <formula>WEEKDAY(A5)=1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t="inlineStr">
        <is>
          <t>日付</t>
        </is>
      </c>
      <c r="B1" t="inlineStr">
        <is>
          <t>祝日名</t>
        </is>
      </c>
      <c r="D1" t="inlineStr">
        <is>
          <t>※2028年以降の祝日は、内閣府の発表後にこの表の下に追加すると予定表に反映されます。</t>
        </is>
      </c>
    </row>
    <row r="2">
      <c r="A2" s="19" t="n">
        <v>46023</v>
      </c>
      <c r="B2" t="inlineStr">
        <is>
          <t>元日</t>
        </is>
      </c>
    </row>
    <row r="3">
      <c r="A3" s="19" t="n">
        <v>46034</v>
      </c>
      <c r="B3" t="inlineStr">
        <is>
          <t>成人の日</t>
        </is>
      </c>
    </row>
    <row r="4">
      <c r="A4" s="19" t="n">
        <v>46064</v>
      </c>
      <c r="B4" t="inlineStr">
        <is>
          <t>建国記念の日</t>
        </is>
      </c>
    </row>
    <row r="5">
      <c r="A5" s="19" t="n">
        <v>46076</v>
      </c>
      <c r="B5" t="inlineStr">
        <is>
          <t>天皇誕生日</t>
        </is>
      </c>
    </row>
    <row r="6">
      <c r="A6" s="19" t="n">
        <v>46101</v>
      </c>
      <c r="B6" t="inlineStr">
        <is>
          <t>春分の日</t>
        </is>
      </c>
    </row>
    <row r="7">
      <c r="A7" s="19" t="n">
        <v>46141</v>
      </c>
      <c r="B7" t="inlineStr">
        <is>
          <t>昭和の日</t>
        </is>
      </c>
    </row>
    <row r="8">
      <c r="A8" s="19" t="n">
        <v>46145</v>
      </c>
      <c r="B8" t="inlineStr">
        <is>
          <t>憲法記念日</t>
        </is>
      </c>
    </row>
    <row r="9">
      <c r="A9" s="19" t="n">
        <v>46146</v>
      </c>
      <c r="B9" t="inlineStr">
        <is>
          <t>みどりの日</t>
        </is>
      </c>
    </row>
    <row r="10">
      <c r="A10" s="19" t="n">
        <v>46147</v>
      </c>
      <c r="B10" t="inlineStr">
        <is>
          <t>こどもの日</t>
        </is>
      </c>
    </row>
    <row r="11">
      <c r="A11" s="19" t="n">
        <v>46148</v>
      </c>
      <c r="B11" t="inlineStr">
        <is>
          <t>振替休日</t>
        </is>
      </c>
    </row>
    <row r="12">
      <c r="A12" s="19" t="n">
        <v>46223</v>
      </c>
      <c r="B12" t="inlineStr">
        <is>
          <t>海の日</t>
        </is>
      </c>
    </row>
    <row r="13">
      <c r="A13" s="19" t="n">
        <v>46245</v>
      </c>
      <c r="B13" t="inlineStr">
        <is>
          <t>山の日</t>
        </is>
      </c>
    </row>
    <row r="14">
      <c r="A14" s="19" t="n">
        <v>46286</v>
      </c>
      <c r="B14" t="inlineStr">
        <is>
          <t>敬老の日</t>
        </is>
      </c>
    </row>
    <row r="15">
      <c r="A15" s="19" t="n">
        <v>46287</v>
      </c>
      <c r="B15" t="inlineStr">
        <is>
          <t>国民の休日</t>
        </is>
      </c>
    </row>
    <row r="16">
      <c r="A16" s="19" t="n">
        <v>46288</v>
      </c>
      <c r="B16" t="inlineStr">
        <is>
          <t>秋分の日</t>
        </is>
      </c>
    </row>
    <row r="17">
      <c r="A17" s="19" t="n">
        <v>46307</v>
      </c>
      <c r="B17" t="inlineStr">
        <is>
          <t>スポーツの日</t>
        </is>
      </c>
    </row>
    <row r="18">
      <c r="A18" s="19" t="n">
        <v>46329</v>
      </c>
      <c r="B18" t="inlineStr">
        <is>
          <t>文化の日</t>
        </is>
      </c>
    </row>
    <row r="19">
      <c r="A19" s="19" t="n">
        <v>46349</v>
      </c>
      <c r="B19" t="inlineStr">
        <is>
          <t>勤労感謝の日</t>
        </is>
      </c>
    </row>
    <row r="20">
      <c r="A20" s="19" t="n">
        <v>46388</v>
      </c>
      <c r="B20" t="inlineStr">
        <is>
          <t>元日</t>
        </is>
      </c>
    </row>
    <row r="21">
      <c r="A21" s="19" t="n">
        <v>46398</v>
      </c>
      <c r="B21" t="inlineStr">
        <is>
          <t>成人の日</t>
        </is>
      </c>
    </row>
    <row r="22">
      <c r="A22" s="19" t="n">
        <v>46429</v>
      </c>
      <c r="B22" t="inlineStr">
        <is>
          <t>建国記念の日</t>
        </is>
      </c>
    </row>
    <row r="23">
      <c r="A23" s="19" t="n">
        <v>46441</v>
      </c>
      <c r="B23" t="inlineStr">
        <is>
          <t>天皇誕生日</t>
        </is>
      </c>
    </row>
    <row r="24">
      <c r="A24" s="19" t="n">
        <v>46467</v>
      </c>
      <c r="B24" t="inlineStr">
        <is>
          <t>春分の日</t>
        </is>
      </c>
    </row>
    <row r="25">
      <c r="A25" s="19" t="n">
        <v>46468</v>
      </c>
      <c r="B25" t="inlineStr">
        <is>
          <t>振替休日</t>
        </is>
      </c>
    </row>
    <row r="26">
      <c r="A26" s="19" t="n">
        <v>46506</v>
      </c>
      <c r="B26" t="inlineStr">
        <is>
          <t>昭和の日</t>
        </is>
      </c>
    </row>
    <row r="27">
      <c r="A27" s="19" t="n">
        <v>46510</v>
      </c>
      <c r="B27" t="inlineStr">
        <is>
          <t>憲法記念日</t>
        </is>
      </c>
    </row>
    <row r="28">
      <c r="A28" s="19" t="n">
        <v>46511</v>
      </c>
      <c r="B28" t="inlineStr">
        <is>
          <t>みどりの日</t>
        </is>
      </c>
    </row>
    <row r="29">
      <c r="A29" s="19" t="n">
        <v>46512</v>
      </c>
      <c r="B29" t="inlineStr">
        <is>
          <t>こどもの日</t>
        </is>
      </c>
    </row>
    <row r="30">
      <c r="A30" s="19" t="n">
        <v>46587</v>
      </c>
      <c r="B30" t="inlineStr">
        <is>
          <t>海の日</t>
        </is>
      </c>
    </row>
    <row r="31">
      <c r="A31" s="19" t="n">
        <v>46610</v>
      </c>
      <c r="B31" t="inlineStr">
        <is>
          <t>山の日</t>
        </is>
      </c>
    </row>
    <row r="32">
      <c r="A32" s="19" t="n">
        <v>46650</v>
      </c>
      <c r="B32" t="inlineStr">
        <is>
          <t>敬老の日</t>
        </is>
      </c>
    </row>
    <row r="33">
      <c r="A33" s="19" t="n">
        <v>46653</v>
      </c>
      <c r="B33" t="inlineStr">
        <is>
          <t>秋分の日</t>
        </is>
      </c>
    </row>
    <row r="34">
      <c r="A34" s="19" t="n">
        <v>46671</v>
      </c>
      <c r="B34" t="inlineStr">
        <is>
          <t>スポーツの日</t>
        </is>
      </c>
    </row>
    <row r="35">
      <c r="A35" s="19" t="n">
        <v>46694</v>
      </c>
      <c r="B35" t="inlineStr">
        <is>
          <t>文化の日</t>
        </is>
      </c>
    </row>
    <row r="36">
      <c r="A36" s="19" t="n">
        <v>46714</v>
      </c>
      <c r="B36" t="inlineStr">
        <is>
          <t>勤労感謝の日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2026-10-25T14:24:11Z</dcterms:created>
  <dcterms:modified xmlns:dcterms="http://purl.org/dc/terms/" xmlns:xsi="http://www.w3.org/2001/XMLSchema-instance" xsi:type="dcterms:W3CDTF">2026-10-25T14:24:11Z</dcterms:modified>
</cp:coreProperties>
</file>